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showHorizontalScroll="0" showSheetTabs="0" xWindow="480" yWindow="105" windowWidth="14115" windowHeight="5190"/>
  </bookViews>
  <sheets>
    <sheet name="Eingabe" sheetId="3" r:id="rId1"/>
    <sheet name="Strucktur" sheetId="1" r:id="rId2"/>
    <sheet name="Changelog" sheetId="5" r:id="rId3"/>
  </sheets>
  <calcPr calcId="125725"/>
</workbook>
</file>

<file path=xl/calcChain.xml><?xml version="1.0" encoding="utf-8"?>
<calcChain xmlns="http://schemas.openxmlformats.org/spreadsheetml/2006/main">
  <c r="L13" i="3"/>
  <c r="M13"/>
  <c r="L14"/>
  <c r="M14"/>
  <c r="L15"/>
  <c r="M15"/>
  <c r="L16"/>
  <c r="M16"/>
  <c r="L17"/>
  <c r="M17"/>
  <c r="L18"/>
  <c r="M18"/>
  <c r="L19"/>
  <c r="M19"/>
  <c r="K19" s="1"/>
  <c r="L20"/>
  <c r="M20"/>
  <c r="K20" s="1"/>
  <c r="L21"/>
  <c r="M21"/>
  <c r="L22"/>
  <c r="M22"/>
  <c r="L23"/>
  <c r="M23"/>
  <c r="L24"/>
  <c r="M24"/>
  <c r="L25"/>
  <c r="M25"/>
  <c r="L26"/>
  <c r="M26"/>
  <c r="L27"/>
  <c r="M27"/>
  <c r="L28"/>
  <c r="M28"/>
  <c r="L29"/>
  <c r="M29"/>
  <c r="L30"/>
  <c r="M30"/>
  <c r="K30" s="1"/>
  <c r="L31"/>
  <c r="M31"/>
  <c r="K31" s="1"/>
  <c r="L32"/>
  <c r="M32"/>
  <c r="K32" s="1"/>
  <c r="L33"/>
  <c r="M33"/>
  <c r="L34"/>
  <c r="M34"/>
  <c r="L35"/>
  <c r="M35"/>
  <c r="L36"/>
  <c r="K36" s="1"/>
  <c r="M36"/>
  <c r="L37"/>
  <c r="M37"/>
  <c r="L38"/>
  <c r="M38"/>
  <c r="L39"/>
  <c r="M39"/>
  <c r="L40"/>
  <c r="M40"/>
  <c r="L41"/>
  <c r="M41"/>
  <c r="L42"/>
  <c r="M42"/>
  <c r="K15"/>
  <c r="K23"/>
  <c r="K25"/>
  <c r="K33"/>
  <c r="K41"/>
  <c r="M12"/>
  <c r="L12"/>
  <c r="E49"/>
  <c r="H49" s="1"/>
  <c r="K16"/>
  <c r="K22"/>
  <c r="K24"/>
  <c r="K26"/>
  <c r="K34"/>
  <c r="K42"/>
  <c r="B12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C42" s="1"/>
  <c r="K40" l="1"/>
  <c r="K39"/>
  <c r="K38"/>
  <c r="K37"/>
  <c r="K35"/>
  <c r="H35" s="1"/>
  <c r="I35" s="1"/>
  <c r="K29"/>
  <c r="H29" s="1"/>
  <c r="I29" s="1"/>
  <c r="K28"/>
  <c r="K27"/>
  <c r="K21"/>
  <c r="H21" s="1"/>
  <c r="I21" s="1"/>
  <c r="K18"/>
  <c r="H19" s="1"/>
  <c r="I19" s="1"/>
  <c r="K17"/>
  <c r="K14"/>
  <c r="H15" s="1"/>
  <c r="I15" s="1"/>
  <c r="K13"/>
  <c r="H23"/>
  <c r="I23" s="1"/>
  <c r="H41"/>
  <c r="I41" s="1"/>
  <c r="H33"/>
  <c r="I33" s="1"/>
  <c r="H25"/>
  <c r="I25" s="1"/>
  <c r="K12"/>
  <c r="H12" s="1"/>
  <c r="I12" s="1"/>
  <c r="H42"/>
  <c r="I42" s="1"/>
  <c r="H34"/>
  <c r="I34" s="1"/>
  <c r="H31"/>
  <c r="I31" s="1"/>
  <c r="H30"/>
  <c r="I30" s="1"/>
  <c r="H27"/>
  <c r="I27" s="1"/>
  <c r="H36"/>
  <c r="I36" s="1"/>
  <c r="H32"/>
  <c r="I32" s="1"/>
  <c r="H28"/>
  <c r="I28" s="1"/>
  <c r="H24"/>
  <c r="I24" s="1"/>
  <c r="H20"/>
  <c r="I20" s="1"/>
  <c r="H16"/>
  <c r="I16" s="1"/>
  <c r="H26"/>
  <c r="I26" s="1"/>
  <c r="C41"/>
  <c r="C37"/>
  <c r="C33"/>
  <c r="C29"/>
  <c r="C25"/>
  <c r="C21"/>
  <c r="C17"/>
  <c r="C13"/>
  <c r="J42"/>
  <c r="J38"/>
  <c r="J34"/>
  <c r="J26"/>
  <c r="J22"/>
  <c r="J18"/>
  <c r="J14"/>
  <c r="C38"/>
  <c r="C34"/>
  <c r="C30"/>
  <c r="C26"/>
  <c r="C22"/>
  <c r="C18"/>
  <c r="C14"/>
  <c r="J41"/>
  <c r="J33"/>
  <c r="J29"/>
  <c r="J25"/>
  <c r="J21"/>
  <c r="J17"/>
  <c r="J13"/>
  <c r="C12"/>
  <c r="C39"/>
  <c r="C35"/>
  <c r="C31"/>
  <c r="C27"/>
  <c r="C23"/>
  <c r="C19"/>
  <c r="C15"/>
  <c r="J12"/>
  <c r="J40"/>
  <c r="J36"/>
  <c r="J32"/>
  <c r="J28"/>
  <c r="J24"/>
  <c r="J20"/>
  <c r="C40"/>
  <c r="C36"/>
  <c r="C32"/>
  <c r="C28"/>
  <c r="C24"/>
  <c r="C20"/>
  <c r="C16"/>
  <c r="J39"/>
  <c r="J35"/>
  <c r="J31"/>
  <c r="J27"/>
  <c r="J23"/>
  <c r="J19"/>
  <c r="J15"/>
  <c r="H40" l="1"/>
  <c r="I40" s="1"/>
  <c r="H39"/>
  <c r="I39" s="1"/>
  <c r="H38"/>
  <c r="I38" s="1"/>
  <c r="H37"/>
  <c r="I37" s="1"/>
  <c r="H22"/>
  <c r="I22" s="1"/>
  <c r="H18"/>
  <c r="I18" s="1"/>
  <c r="H17"/>
  <c r="I17" s="1"/>
  <c r="H14"/>
  <c r="I14" s="1"/>
  <c r="J37"/>
  <c r="J16"/>
  <c r="H13"/>
  <c r="I13" s="1"/>
  <c r="J30"/>
  <c r="E46" l="1"/>
  <c r="H46" s="1"/>
  <c r="E47"/>
  <c r="H47" s="1"/>
  <c r="E45"/>
  <c r="H45" s="1"/>
  <c r="E48" l="1"/>
  <c r="H48"/>
  <c r="H51" s="1"/>
  <c r="E50"/>
  <c r="H50" s="1"/>
  <c r="I52" l="1"/>
  <c r="E52"/>
</calcChain>
</file>

<file path=xl/sharedStrings.xml><?xml version="1.0" encoding="utf-8"?>
<sst xmlns="http://schemas.openxmlformats.org/spreadsheetml/2006/main" count="58" uniqueCount="57">
  <si>
    <t>Anfang</t>
  </si>
  <si>
    <t>Ende</t>
  </si>
  <si>
    <t>Summe</t>
  </si>
  <si>
    <t>AnfangPause</t>
  </si>
  <si>
    <t>EndePause</t>
  </si>
  <si>
    <t>Summ AZ</t>
  </si>
  <si>
    <t>Gesamt</t>
  </si>
  <si>
    <t>Rahmenbedingungen :</t>
  </si>
  <si>
    <t>Alle Einheiten in Stunden = 1 Std 15 min = 1,25 h</t>
  </si>
  <si>
    <t>Gennerell 0,5 h Pause</t>
  </si>
  <si>
    <t>Pausen nacvh ArzSchuGes</t>
  </si>
  <si>
    <t xml:space="preserve">Zuschläge : </t>
  </si>
  <si>
    <t>Nacht : 25 % 22:00-05:00 Uhr</t>
  </si>
  <si>
    <t>Sonntag : 75 % davon 25% Versteuert</t>
  </si>
  <si>
    <t>Bruttolohn 9,20 €</t>
  </si>
  <si>
    <t>Überstunden ab voll Zeit ( vermutl. 39 Std)</t>
  </si>
  <si>
    <t>SollZeit 130 ( 32 pro Woche)</t>
  </si>
  <si>
    <t>Casis Stundenrechner</t>
  </si>
  <si>
    <t>Anf</t>
  </si>
  <si>
    <t>End</t>
  </si>
  <si>
    <t>Std</t>
  </si>
  <si>
    <t>Na</t>
  </si>
  <si>
    <t>FT</t>
  </si>
  <si>
    <t>Monat</t>
  </si>
  <si>
    <t>Jahr</t>
  </si>
  <si>
    <t>Summen</t>
  </si>
  <si>
    <t>Gesamt Stunden</t>
  </si>
  <si>
    <t>Nachtstunden</t>
  </si>
  <si>
    <t>Sonntagsstunden</t>
  </si>
  <si>
    <t>€</t>
  </si>
  <si>
    <t>Std.Lohn</t>
  </si>
  <si>
    <t>Vertragl. Std</t>
  </si>
  <si>
    <t>Vollzeit</t>
  </si>
  <si>
    <t>Tag</t>
  </si>
  <si>
    <t>Feiertag</t>
  </si>
  <si>
    <t>Wtag</t>
  </si>
  <si>
    <t>Ftag</t>
  </si>
  <si>
    <t>Ps</t>
  </si>
  <si>
    <t>G.Std</t>
  </si>
  <si>
    <t>So</t>
  </si>
  <si>
    <t>Ü.-Std.-Zuschlag</t>
  </si>
  <si>
    <t>psch. Steuer</t>
  </si>
  <si>
    <t>So.Std. versteuert</t>
  </si>
  <si>
    <t>Einbehaltende psch. Lohnnebenkosten</t>
  </si>
  <si>
    <t>Gesamt Brutto</t>
  </si>
  <si>
    <t>Gesamt Netto</t>
  </si>
  <si>
    <t>Visag Zeitwirtschaft</t>
  </si>
  <si>
    <t>Version</t>
  </si>
  <si>
    <t>Datum</t>
  </si>
  <si>
    <t>Änderungen</t>
  </si>
  <si>
    <t>Legende :</t>
  </si>
  <si>
    <t>* = Bugfix</t>
  </si>
  <si>
    <t>+ = Feature</t>
  </si>
  <si>
    <t>Zur Eingabe</t>
  </si>
  <si>
    <t>1.1</t>
  </si>
  <si>
    <t>Änderung des Zeitformats von 13:00 zu 1300</t>
  </si>
  <si>
    <t>1.01</t>
  </si>
</sst>
</file>

<file path=xl/styles.xml><?xml version="1.0" encoding="utf-8"?>
<styleSheet xmlns="http://schemas.openxmlformats.org/spreadsheetml/2006/main">
  <numFmts count="6">
    <numFmt numFmtId="164" formatCode="dd"/>
    <numFmt numFmtId="165" formatCode="h:mm;@"/>
    <numFmt numFmtId="166" formatCode="#,##0.00\ &quot;€&quot;"/>
    <numFmt numFmtId="167" formatCode="ddd"/>
    <numFmt numFmtId="168" formatCode="00\ %"/>
    <numFmt numFmtId="171" formatCode="0000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u/>
      <sz val="20"/>
      <color theme="3" tint="0.59999389629810485"/>
      <name val="Calibri"/>
      <family val="2"/>
      <scheme val="minor"/>
    </font>
    <font>
      <i/>
      <u/>
      <sz val="10"/>
      <color theme="3" tint="0.59999389629810485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theme="9" tint="0.3999755851924192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4659260841701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/>
      <top style="medium">
        <color auto="1"/>
      </top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16">
    <xf numFmtId="0" fontId="0" fillId="0" borderId="0" xfId="0"/>
    <xf numFmtId="0" fontId="0" fillId="0" borderId="0" xfId="0" applyProtection="1">
      <protection hidden="1"/>
    </xf>
    <xf numFmtId="0" fontId="0" fillId="6" borderId="35" xfId="0" applyFill="1" applyBorder="1" applyAlignment="1" applyProtection="1">
      <alignment horizontal="center"/>
      <protection hidden="1"/>
    </xf>
    <xf numFmtId="0" fontId="0" fillId="6" borderId="36" xfId="0" applyFill="1" applyBorder="1" applyAlignment="1" applyProtection="1">
      <alignment horizontal="center"/>
      <protection hidden="1"/>
    </xf>
    <xf numFmtId="0" fontId="0" fillId="6" borderId="37" xfId="0" applyFill="1" applyBorder="1" applyAlignment="1" applyProtection="1">
      <alignment horizontal="center"/>
      <protection hidden="1"/>
    </xf>
    <xf numFmtId="0" fontId="0" fillId="0" borderId="6" xfId="0" applyBorder="1" applyProtection="1">
      <protection hidden="1"/>
    </xf>
    <xf numFmtId="0" fontId="0" fillId="0" borderId="7" xfId="0" applyBorder="1" applyProtection="1">
      <protection hidden="1"/>
    </xf>
    <xf numFmtId="0" fontId="0" fillId="0" borderId="8" xfId="0" applyBorder="1" applyProtection="1">
      <protection hidden="1"/>
    </xf>
    <xf numFmtId="164" fontId="0" fillId="5" borderId="35" xfId="0" applyNumberFormat="1" applyFill="1" applyBorder="1" applyAlignment="1" applyProtection="1">
      <alignment horizontal="center"/>
      <protection hidden="1"/>
    </xf>
    <xf numFmtId="167" fontId="0" fillId="5" borderId="38" xfId="0" applyNumberFormat="1" applyFill="1" applyBorder="1" applyAlignment="1" applyProtection="1">
      <alignment horizontal="center"/>
      <protection hidden="1"/>
    </xf>
    <xf numFmtId="0" fontId="0" fillId="5" borderId="41" xfId="0" applyFill="1" applyBorder="1" applyAlignment="1" applyProtection="1">
      <alignment horizontal="center"/>
      <protection hidden="1"/>
    </xf>
    <xf numFmtId="0" fontId="0" fillId="5" borderId="36" xfId="0" applyFill="1" applyBorder="1" applyAlignment="1" applyProtection="1">
      <alignment horizontal="center"/>
      <protection hidden="1"/>
    </xf>
    <xf numFmtId="0" fontId="0" fillId="5" borderId="37" xfId="0" applyFill="1" applyBorder="1" applyAlignment="1" applyProtection="1">
      <alignment horizontal="center"/>
      <protection hidden="1"/>
    </xf>
    <xf numFmtId="164" fontId="0" fillId="5" borderId="25" xfId="0" applyNumberFormat="1" applyFill="1" applyBorder="1" applyAlignment="1" applyProtection="1">
      <alignment horizontal="center"/>
      <protection hidden="1"/>
    </xf>
    <xf numFmtId="167" fontId="0" fillId="5" borderId="39" xfId="0" applyNumberFormat="1" applyFill="1" applyBorder="1" applyAlignment="1" applyProtection="1">
      <alignment horizontal="center"/>
      <protection hidden="1"/>
    </xf>
    <xf numFmtId="0" fontId="0" fillId="5" borderId="42" xfId="0" applyFill="1" applyBorder="1" applyAlignment="1" applyProtection="1">
      <alignment horizontal="center"/>
      <protection hidden="1"/>
    </xf>
    <xf numFmtId="0" fontId="0" fillId="5" borderId="26" xfId="0" applyFill="1" applyBorder="1" applyAlignment="1" applyProtection="1">
      <alignment horizontal="center"/>
      <protection hidden="1"/>
    </xf>
    <xf numFmtId="0" fontId="0" fillId="5" borderId="27" xfId="0" applyFill="1" applyBorder="1" applyAlignment="1" applyProtection="1">
      <alignment horizontal="center"/>
      <protection hidden="1"/>
    </xf>
    <xf numFmtId="164" fontId="0" fillId="5" borderId="9" xfId="0" applyNumberFormat="1" applyFill="1" applyBorder="1" applyAlignment="1" applyProtection="1">
      <alignment horizontal="center"/>
      <protection hidden="1"/>
    </xf>
    <xf numFmtId="167" fontId="0" fillId="5" borderId="40" xfId="0" applyNumberFormat="1" applyFill="1" applyBorder="1" applyAlignment="1" applyProtection="1">
      <alignment horizontal="center"/>
      <protection hidden="1"/>
    </xf>
    <xf numFmtId="0" fontId="0" fillId="5" borderId="43" xfId="0" applyFill="1" applyBorder="1" applyAlignment="1" applyProtection="1">
      <alignment horizontal="center"/>
      <protection hidden="1"/>
    </xf>
    <xf numFmtId="0" fontId="0" fillId="5" borderId="10" xfId="0" applyFill="1" applyBorder="1" applyAlignment="1" applyProtection="1">
      <alignment horizontal="center"/>
      <protection hidden="1"/>
    </xf>
    <xf numFmtId="0" fontId="0" fillId="5" borderId="11" xfId="0" applyFill="1" applyBorder="1" applyAlignment="1" applyProtection="1">
      <alignment horizontal="center"/>
      <protection hidden="1"/>
    </xf>
    <xf numFmtId="0" fontId="0" fillId="3" borderId="2" xfId="0" applyFill="1" applyBorder="1" applyProtection="1">
      <protection hidden="1"/>
    </xf>
    <xf numFmtId="9" fontId="0" fillId="0" borderId="0" xfId="0" applyNumberFormat="1" applyProtection="1">
      <protection hidden="1"/>
    </xf>
    <xf numFmtId="166" fontId="0" fillId="0" borderId="0" xfId="0" applyNumberFormat="1" applyProtection="1">
      <protection hidden="1"/>
    </xf>
    <xf numFmtId="0" fontId="0" fillId="5" borderId="48" xfId="0" applyFill="1" applyBorder="1" applyAlignment="1" applyProtection="1">
      <alignment horizontal="center"/>
      <protection locked="0"/>
    </xf>
    <xf numFmtId="165" fontId="0" fillId="5" borderId="44" xfId="0" applyNumberFormat="1" applyFill="1" applyBorder="1" applyAlignment="1" applyProtection="1">
      <alignment horizontal="center"/>
      <protection locked="0"/>
    </xf>
    <xf numFmtId="0" fontId="0" fillId="5" borderId="45" xfId="0" applyFill="1" applyBorder="1" applyAlignment="1" applyProtection="1">
      <alignment horizontal="center"/>
      <protection locked="0"/>
    </xf>
    <xf numFmtId="0" fontId="0" fillId="5" borderId="49" xfId="0" applyFill="1" applyBorder="1" applyAlignment="1" applyProtection="1">
      <alignment horizontal="center"/>
      <protection locked="0"/>
    </xf>
    <xf numFmtId="165" fontId="0" fillId="5" borderId="30" xfId="0" applyNumberFormat="1" applyFill="1" applyBorder="1" applyAlignment="1" applyProtection="1">
      <alignment horizontal="center"/>
      <protection locked="0"/>
    </xf>
    <xf numFmtId="165" fontId="0" fillId="5" borderId="26" xfId="0" applyNumberFormat="1" applyFill="1" applyBorder="1" applyAlignment="1" applyProtection="1">
      <alignment horizontal="center"/>
      <protection locked="0"/>
    </xf>
    <xf numFmtId="0" fontId="0" fillId="5" borderId="31" xfId="0" applyFill="1" applyBorder="1" applyAlignment="1" applyProtection="1">
      <alignment horizontal="center"/>
      <protection locked="0"/>
    </xf>
    <xf numFmtId="0" fontId="0" fillId="5" borderId="50" xfId="0" applyFill="1" applyBorder="1" applyAlignment="1" applyProtection="1">
      <alignment horizontal="center"/>
      <protection locked="0"/>
    </xf>
    <xf numFmtId="165" fontId="0" fillId="5" borderId="46" xfId="0" applyNumberFormat="1" applyFill="1" applyBorder="1" applyAlignment="1" applyProtection="1">
      <alignment horizontal="center"/>
      <protection locked="0"/>
    </xf>
    <xf numFmtId="165" fontId="0" fillId="5" borderId="10" xfId="0" applyNumberFormat="1" applyFill="1" applyBorder="1" applyAlignment="1" applyProtection="1">
      <alignment horizontal="center"/>
      <protection locked="0"/>
    </xf>
    <xf numFmtId="0" fontId="0" fillId="5" borderId="47" xfId="0" applyFill="1" applyBorder="1" applyAlignment="1" applyProtection="1">
      <alignment horizontal="center"/>
      <protection locked="0"/>
    </xf>
    <xf numFmtId="0" fontId="4" fillId="0" borderId="0" xfId="0" applyFont="1" applyAlignment="1" applyProtection="1">
      <protection hidden="1"/>
    </xf>
    <xf numFmtId="0" fontId="5" fillId="0" borderId="0" xfId="0" applyFont="1" applyAlignment="1" applyProtection="1">
      <protection hidden="1"/>
    </xf>
    <xf numFmtId="0" fontId="6" fillId="0" borderId="0" xfId="1" applyAlignment="1" applyProtection="1">
      <protection hidden="1"/>
    </xf>
    <xf numFmtId="0" fontId="0" fillId="0" borderId="0" xfId="0" quotePrefix="1" applyProtection="1">
      <protection hidden="1"/>
    </xf>
    <xf numFmtId="0" fontId="0" fillId="0" borderId="61" xfId="0" applyBorder="1" applyProtection="1">
      <protection hidden="1"/>
    </xf>
    <xf numFmtId="0" fontId="0" fillId="0" borderId="5" xfId="0" applyBorder="1" applyProtection="1">
      <protection hidden="1"/>
    </xf>
    <xf numFmtId="0" fontId="0" fillId="0" borderId="62" xfId="0" applyBorder="1" applyProtection="1">
      <protection hidden="1"/>
    </xf>
    <xf numFmtId="0" fontId="0" fillId="0" borderId="29" xfId="0" applyBorder="1" applyProtection="1">
      <protection hidden="1"/>
    </xf>
    <xf numFmtId="0" fontId="0" fillId="0" borderId="30" xfId="0" applyBorder="1" applyProtection="1">
      <protection hidden="1"/>
    </xf>
    <xf numFmtId="0" fontId="0" fillId="0" borderId="26" xfId="0" applyBorder="1" applyProtection="1">
      <protection hidden="1"/>
    </xf>
    <xf numFmtId="0" fontId="0" fillId="0" borderId="31" xfId="0" applyBorder="1" applyProtection="1">
      <protection hidden="1"/>
    </xf>
    <xf numFmtId="0" fontId="0" fillId="0" borderId="32" xfId="0" applyBorder="1" applyProtection="1">
      <protection hidden="1"/>
    </xf>
    <xf numFmtId="0" fontId="0" fillId="0" borderId="33" xfId="0" applyBorder="1" applyProtection="1">
      <protection hidden="1"/>
    </xf>
    <xf numFmtId="0" fontId="0" fillId="0" borderId="34" xfId="0" applyBorder="1" applyProtection="1">
      <protection hidden="1"/>
    </xf>
    <xf numFmtId="166" fontId="0" fillId="4" borderId="13" xfId="0" applyNumberFormat="1" applyFill="1" applyBorder="1" applyAlignment="1" applyProtection="1">
      <alignment horizontal="center"/>
      <protection hidden="1"/>
    </xf>
    <xf numFmtId="166" fontId="1" fillId="4" borderId="60" xfId="0" applyNumberFormat="1" applyFont="1" applyFill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2" fillId="3" borderId="59" xfId="0" applyFont="1" applyFill="1" applyBorder="1" applyAlignment="1" applyProtection="1">
      <alignment horizontal="center"/>
      <protection hidden="1"/>
    </xf>
    <xf numFmtId="0" fontId="2" fillId="3" borderId="57" xfId="0" applyFont="1" applyFill="1" applyBorder="1" applyAlignment="1" applyProtection="1">
      <alignment horizontal="center"/>
      <protection hidden="1"/>
    </xf>
    <xf numFmtId="0" fontId="2" fillId="3" borderId="42" xfId="0" applyFont="1" applyFill="1" applyBorder="1" applyAlignment="1" applyProtection="1">
      <alignment horizontal="center"/>
      <protection hidden="1"/>
    </xf>
    <xf numFmtId="166" fontId="0" fillId="3" borderId="39" xfId="0" applyNumberFormat="1" applyFill="1" applyBorder="1" applyAlignment="1" applyProtection="1">
      <alignment horizontal="center"/>
      <protection hidden="1"/>
    </xf>
    <xf numFmtId="166" fontId="0" fillId="3" borderId="57" xfId="0" applyNumberFormat="1" applyFill="1" applyBorder="1" applyAlignment="1" applyProtection="1">
      <alignment horizontal="center"/>
      <protection hidden="1"/>
    </xf>
    <xf numFmtId="166" fontId="0" fillId="3" borderId="52" xfId="0" applyNumberFormat="1" applyFill="1" applyBorder="1" applyAlignment="1" applyProtection="1">
      <alignment horizontal="center"/>
      <protection hidden="1"/>
    </xf>
    <xf numFmtId="0" fontId="0" fillId="3" borderId="39" xfId="0" applyFill="1" applyBorder="1" applyAlignment="1" applyProtection="1">
      <alignment horizontal="center"/>
      <protection hidden="1"/>
    </xf>
    <xf numFmtId="0" fontId="0" fillId="3" borderId="57" xfId="0" applyFill="1" applyBorder="1" applyAlignment="1" applyProtection="1">
      <alignment horizontal="center"/>
      <protection hidden="1"/>
    </xf>
    <xf numFmtId="0" fontId="0" fillId="3" borderId="42" xfId="0" applyFill="1" applyBorder="1" applyAlignment="1" applyProtection="1">
      <alignment horizontal="center"/>
      <protection hidden="1"/>
    </xf>
    <xf numFmtId="0" fontId="2" fillId="4" borderId="2" xfId="0" applyFont="1" applyFill="1" applyBorder="1" applyAlignment="1" applyProtection="1">
      <alignment horizontal="center"/>
      <protection hidden="1"/>
    </xf>
    <xf numFmtId="166" fontId="0" fillId="4" borderId="55" xfId="0" applyNumberFormat="1" applyFill="1" applyBorder="1" applyAlignment="1" applyProtection="1">
      <alignment horizontal="center"/>
      <protection hidden="1"/>
    </xf>
    <xf numFmtId="166" fontId="0" fillId="4" borderId="2" xfId="0" applyNumberFormat="1" applyFill="1" applyBorder="1" applyAlignment="1" applyProtection="1">
      <alignment horizontal="center"/>
      <protection hidden="1"/>
    </xf>
    <xf numFmtId="0" fontId="2" fillId="4" borderId="13" xfId="0" applyFont="1" applyFill="1" applyBorder="1" applyAlignment="1" applyProtection="1">
      <alignment horizontal="center"/>
      <protection hidden="1"/>
    </xf>
    <xf numFmtId="166" fontId="3" fillId="4" borderId="60" xfId="0" applyNumberFormat="1" applyFont="1" applyFill="1" applyBorder="1" applyAlignment="1" applyProtection="1">
      <alignment horizontal="center"/>
      <protection hidden="1"/>
    </xf>
    <xf numFmtId="0" fontId="3" fillId="4" borderId="60" xfId="0" applyFont="1" applyFill="1" applyBorder="1" applyAlignment="1" applyProtection="1">
      <alignment horizontal="center"/>
      <protection hidden="1"/>
    </xf>
    <xf numFmtId="166" fontId="0" fillId="3" borderId="53" xfId="0" applyNumberFormat="1" applyFill="1" applyBorder="1" applyAlignment="1" applyProtection="1">
      <alignment horizontal="center"/>
      <protection hidden="1"/>
    </xf>
    <xf numFmtId="166" fontId="0" fillId="3" borderId="56" xfId="0" applyNumberFormat="1" applyFill="1" applyBorder="1" applyAlignment="1" applyProtection="1">
      <alignment horizontal="center"/>
      <protection hidden="1"/>
    </xf>
    <xf numFmtId="166" fontId="0" fillId="3" borderId="54" xfId="0" applyNumberFormat="1" applyFill="1" applyBorder="1" applyAlignment="1" applyProtection="1">
      <alignment horizontal="center"/>
      <protection hidden="1"/>
    </xf>
    <xf numFmtId="0" fontId="0" fillId="3" borderId="55" xfId="0" applyFill="1" applyBorder="1" applyAlignment="1" applyProtection="1">
      <alignment horizontal="center"/>
      <protection hidden="1"/>
    </xf>
    <xf numFmtId="0" fontId="0" fillId="3" borderId="2" xfId="0" applyFill="1" applyBorder="1" applyAlignment="1" applyProtection="1">
      <alignment horizontal="center"/>
      <protection hidden="1"/>
    </xf>
    <xf numFmtId="0" fontId="0" fillId="3" borderId="3" xfId="0" applyFill="1" applyBorder="1" applyAlignment="1" applyProtection="1">
      <alignment horizontal="center"/>
      <protection hidden="1"/>
    </xf>
    <xf numFmtId="0" fontId="0" fillId="3" borderId="40" xfId="0" applyFill="1" applyBorder="1" applyAlignment="1" applyProtection="1">
      <alignment horizontal="center"/>
      <protection hidden="1"/>
    </xf>
    <xf numFmtId="0" fontId="0" fillId="3" borderId="4" xfId="0" applyFill="1" applyBorder="1" applyAlignment="1" applyProtection="1">
      <alignment horizontal="center"/>
      <protection hidden="1"/>
    </xf>
    <xf numFmtId="0" fontId="0" fillId="3" borderId="43" xfId="0" applyFill="1" applyBorder="1" applyAlignment="1" applyProtection="1">
      <alignment horizontal="center"/>
      <protection hidden="1"/>
    </xf>
    <xf numFmtId="0" fontId="0" fillId="3" borderId="53" xfId="0" applyFill="1" applyBorder="1" applyAlignment="1" applyProtection="1">
      <alignment horizontal="center"/>
      <protection hidden="1"/>
    </xf>
    <xf numFmtId="0" fontId="0" fillId="3" borderId="56" xfId="0" applyFill="1" applyBorder="1" applyAlignment="1" applyProtection="1">
      <alignment horizontal="center"/>
      <protection hidden="1"/>
    </xf>
    <xf numFmtId="0" fontId="0" fillId="3" borderId="58" xfId="0" applyFill="1" applyBorder="1" applyAlignment="1" applyProtection="1">
      <alignment horizontal="center"/>
      <protection hidden="1"/>
    </xf>
    <xf numFmtId="0" fontId="2" fillId="3" borderId="9" xfId="0" applyFont="1" applyFill="1" applyBorder="1" applyAlignment="1" applyProtection="1">
      <alignment horizontal="center"/>
      <protection hidden="1"/>
    </xf>
    <xf numFmtId="0" fontId="2" fillId="3" borderId="10" xfId="0" applyFont="1" applyFill="1" applyBorder="1" applyAlignment="1" applyProtection="1">
      <alignment horizontal="center"/>
      <protection hidden="1"/>
    </xf>
    <xf numFmtId="166" fontId="0" fillId="3" borderId="40" xfId="0" applyNumberFormat="1" applyFill="1" applyBorder="1" applyAlignment="1" applyProtection="1">
      <alignment horizontal="center"/>
      <protection hidden="1"/>
    </xf>
    <xf numFmtId="166" fontId="0" fillId="3" borderId="4" xfId="0" applyNumberFormat="1" applyFill="1" applyBorder="1" applyAlignment="1" applyProtection="1">
      <alignment horizontal="center"/>
      <protection hidden="1"/>
    </xf>
    <xf numFmtId="166" fontId="0" fillId="3" borderId="51" xfId="0" applyNumberFormat="1" applyFill="1" applyBorder="1" applyAlignment="1" applyProtection="1">
      <alignment horizontal="center"/>
      <protection hidden="1"/>
    </xf>
    <xf numFmtId="0" fontId="2" fillId="3" borderId="25" xfId="0" applyFont="1" applyFill="1" applyBorder="1" applyAlignment="1" applyProtection="1">
      <alignment horizontal="center"/>
      <protection hidden="1"/>
    </xf>
    <xf numFmtId="0" fontId="2" fillId="3" borderId="26" xfId="0" applyFont="1" applyFill="1" applyBorder="1" applyAlignment="1" applyProtection="1">
      <alignment horizontal="center"/>
      <protection hidden="1"/>
    </xf>
    <xf numFmtId="0" fontId="2" fillId="3" borderId="1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2" fillId="3" borderId="23" xfId="0" applyFont="1" applyFill="1" applyBorder="1" applyAlignment="1" applyProtection="1">
      <alignment horizontal="center"/>
      <protection hidden="1"/>
    </xf>
    <xf numFmtId="0" fontId="2" fillId="3" borderId="24" xfId="0" applyFont="1" applyFill="1" applyBorder="1" applyAlignment="1" applyProtection="1">
      <alignment horizontal="center"/>
      <protection hidden="1"/>
    </xf>
    <xf numFmtId="0" fontId="2" fillId="2" borderId="15" xfId="0" applyFont="1" applyFill="1" applyBorder="1" applyAlignment="1" applyProtection="1">
      <alignment horizontal="center"/>
      <protection hidden="1"/>
    </xf>
    <xf numFmtId="0" fontId="2" fillId="2" borderId="0" xfId="0" applyFont="1" applyFill="1" applyBorder="1" applyAlignment="1" applyProtection="1">
      <alignment horizontal="center"/>
      <protection hidden="1"/>
    </xf>
    <xf numFmtId="0" fontId="0" fillId="2" borderId="21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2" fillId="2" borderId="17" xfId="0" applyFont="1" applyFill="1" applyBorder="1" applyAlignment="1" applyProtection="1">
      <alignment horizontal="center"/>
      <protection hidden="1"/>
    </xf>
    <xf numFmtId="0" fontId="2" fillId="2" borderId="18" xfId="0" applyFont="1" applyFill="1" applyBorder="1" applyAlignment="1" applyProtection="1">
      <alignment horizontal="center"/>
      <protection hidden="1"/>
    </xf>
    <xf numFmtId="166" fontId="0" fillId="2" borderId="22" xfId="0" applyNumberFormat="1" applyFill="1" applyBorder="1" applyAlignment="1" applyProtection="1">
      <alignment horizontal="center"/>
      <protection locked="0"/>
    </xf>
    <xf numFmtId="166" fontId="0" fillId="2" borderId="19" xfId="0" applyNumberFormat="1" applyFill="1" applyBorder="1" applyAlignment="1" applyProtection="1">
      <alignment horizontal="center"/>
      <protection locked="0"/>
    </xf>
    <xf numFmtId="168" fontId="0" fillId="2" borderId="22" xfId="0" applyNumberFormat="1" applyFill="1" applyBorder="1" applyAlignment="1" applyProtection="1">
      <alignment horizontal="center"/>
      <protection locked="0"/>
    </xf>
    <xf numFmtId="168" fontId="0" fillId="2" borderId="19" xfId="0" applyNumberFormat="1" applyFill="1" applyBorder="1" applyAlignment="1" applyProtection="1">
      <alignment horizontal="center"/>
      <protection locked="0"/>
    </xf>
    <xf numFmtId="0" fontId="2" fillId="2" borderId="12" xfId="0" applyFont="1" applyFill="1" applyBorder="1" applyAlignment="1" applyProtection="1">
      <alignment horizontal="center"/>
      <protection hidden="1"/>
    </xf>
    <xf numFmtId="0" fontId="2" fillId="2" borderId="13" xfId="0" applyFont="1" applyFill="1" applyBorder="1" applyAlignment="1" applyProtection="1">
      <alignment horizontal="center"/>
      <protection hidden="1"/>
    </xf>
    <xf numFmtId="0" fontId="0" fillId="2" borderId="20" xfId="0" applyNumberFormat="1" applyFill="1" applyBorder="1" applyAlignment="1" applyProtection="1">
      <alignment horizontal="center"/>
      <protection locked="0"/>
    </xf>
    <xf numFmtId="0" fontId="0" fillId="2" borderId="14" xfId="0" applyNumberFormat="1" applyFill="1" applyBorder="1" applyAlignment="1" applyProtection="1">
      <alignment horizontal="center"/>
      <protection locked="0"/>
    </xf>
    <xf numFmtId="171" fontId="0" fillId="5" borderId="44" xfId="0" applyNumberFormat="1" applyFill="1" applyBorder="1" applyAlignment="1" applyProtection="1">
      <alignment horizontal="center"/>
      <protection locked="0"/>
    </xf>
    <xf numFmtId="171" fontId="0" fillId="5" borderId="36" xfId="0" applyNumberFormat="1" applyFill="1" applyBorder="1" applyAlignment="1" applyProtection="1">
      <alignment horizontal="center"/>
      <protection locked="0"/>
    </xf>
    <xf numFmtId="171" fontId="0" fillId="5" borderId="30" xfId="0" applyNumberFormat="1" applyFill="1" applyBorder="1" applyAlignment="1" applyProtection="1">
      <alignment horizontal="center"/>
      <protection locked="0"/>
    </xf>
    <xf numFmtId="171" fontId="0" fillId="5" borderId="26" xfId="0" applyNumberFormat="1" applyFill="1" applyBorder="1" applyAlignment="1" applyProtection="1">
      <alignment horizontal="center"/>
      <protection locked="0"/>
    </xf>
    <xf numFmtId="171" fontId="0" fillId="5" borderId="46" xfId="0" applyNumberFormat="1" applyFill="1" applyBorder="1" applyAlignment="1" applyProtection="1">
      <alignment horizontal="center"/>
      <protection locked="0"/>
    </xf>
    <xf numFmtId="171" fontId="0" fillId="5" borderId="10" xfId="0" applyNumberFormat="1" applyFill="1" applyBorder="1" applyAlignment="1" applyProtection="1">
      <alignment horizontal="center"/>
      <protection locked="0"/>
    </xf>
    <xf numFmtId="165" fontId="0" fillId="0" borderId="0" xfId="0" applyNumberFormat="1" applyProtection="1">
      <protection hidden="1"/>
    </xf>
    <xf numFmtId="16" fontId="0" fillId="0" borderId="28" xfId="0" applyNumberFormat="1" applyBorder="1" applyProtection="1">
      <protection hidden="1"/>
    </xf>
    <xf numFmtId="16" fontId="0" fillId="0" borderId="24" xfId="0" quotePrefix="1" applyNumberFormat="1" applyBorder="1" applyProtection="1">
      <protection hidden="1"/>
    </xf>
    <xf numFmtId="16" fontId="7" fillId="0" borderId="0" xfId="1" quotePrefix="1" applyNumberFormat="1" applyFont="1" applyAlignment="1" applyProtection="1">
      <protection hidden="1"/>
    </xf>
  </cellXfs>
  <cellStyles count="2">
    <cellStyle name="Hyperlink" xfId="1" builtinId="8"/>
    <cellStyle name="Standard" xfId="0" builtinId="0"/>
  </cellStyles>
  <dxfs count="6"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66FF"/>
        </patternFill>
      </fill>
    </dxf>
  </dxfs>
  <tableStyles count="0" defaultTableStyle="TableStyleMedium9" defaultPivotStyle="PivotStyleLight16"/>
  <colors>
    <mruColors>
      <color rgb="FFFF66FF"/>
      <color rgb="FFFFFF99"/>
      <color rgb="FFFFFF00"/>
      <color rgb="FF66FFFF"/>
      <color rgb="FFFFFFCC"/>
      <color rgb="FFFFCC66"/>
      <color rgb="FF00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howOutlineSymbols="0"/>
  </sheetPr>
  <dimension ref="B2:R53"/>
  <sheetViews>
    <sheetView showGridLines="0" showRowColHeaders="0" tabSelected="1" showOutlineSymbols="0" zoomScaleNormal="100" workbookViewId="0">
      <selection activeCell="P22" sqref="P22"/>
    </sheetView>
  </sheetViews>
  <sheetFormatPr baseColWidth="10" defaultRowHeight="15"/>
  <cols>
    <col min="1" max="1" width="4.85546875" style="1" customWidth="1"/>
    <col min="2" max="2" width="4" style="1" bestFit="1" customWidth="1"/>
    <col min="3" max="3" width="5.5703125" style="1" bestFit="1" customWidth="1"/>
    <col min="4" max="4" width="4.7109375" style="1" bestFit="1" customWidth="1"/>
    <col min="5" max="5" width="6.42578125" style="1" customWidth="1"/>
    <col min="6" max="6" width="6.28515625" style="1" customWidth="1"/>
    <col min="7" max="7" width="6" style="1" customWidth="1"/>
    <col min="8" max="8" width="6.140625" style="1" customWidth="1"/>
    <col min="9" max="9" width="5.7109375" style="1" customWidth="1"/>
    <col min="10" max="10" width="5.5703125" style="1" customWidth="1"/>
    <col min="11" max="11" width="3.7109375" style="1" hidden="1" customWidth="1"/>
    <col min="12" max="13" width="0" style="1" hidden="1" customWidth="1"/>
    <col min="14" max="16384" width="11.42578125" style="1"/>
  </cols>
  <sheetData>
    <row r="2" spans="2:17" ht="15" customHeight="1">
      <c r="B2" s="53" t="s">
        <v>46</v>
      </c>
      <c r="C2" s="53"/>
      <c r="D2" s="53"/>
      <c r="E2" s="53"/>
      <c r="F2" s="53"/>
      <c r="G2" s="53"/>
      <c r="H2" s="37"/>
      <c r="I2" s="37"/>
      <c r="J2" s="37"/>
      <c r="K2" s="37"/>
      <c r="L2" s="37"/>
      <c r="M2" s="37"/>
      <c r="N2" s="37"/>
    </row>
    <row r="3" spans="2:17" ht="15" customHeight="1">
      <c r="B3" s="53"/>
      <c r="C3" s="53"/>
      <c r="D3" s="53"/>
      <c r="E3" s="53"/>
      <c r="F3" s="53"/>
      <c r="G3" s="53"/>
      <c r="H3" s="38" t="s">
        <v>47</v>
      </c>
      <c r="I3" s="115" t="s">
        <v>56</v>
      </c>
      <c r="J3" s="37"/>
      <c r="K3" s="37"/>
      <c r="L3" s="37"/>
      <c r="M3" s="37"/>
      <c r="N3" s="37"/>
    </row>
    <row r="5" spans="2:17">
      <c r="B5" s="102" t="s">
        <v>23</v>
      </c>
      <c r="C5" s="103"/>
      <c r="D5" s="104">
        <v>2</v>
      </c>
      <c r="E5" s="105"/>
      <c r="G5" s="102" t="s">
        <v>31</v>
      </c>
      <c r="H5" s="103"/>
      <c r="I5" s="104">
        <v>130</v>
      </c>
      <c r="J5" s="105"/>
    </row>
    <row r="6" spans="2:17">
      <c r="B6" s="92" t="s">
        <v>24</v>
      </c>
      <c r="C6" s="93"/>
      <c r="D6" s="94">
        <v>2012</v>
      </c>
      <c r="E6" s="95"/>
      <c r="G6" s="92" t="s">
        <v>32</v>
      </c>
      <c r="H6" s="93"/>
      <c r="I6" s="94">
        <v>171</v>
      </c>
      <c r="J6" s="95"/>
    </row>
    <row r="7" spans="2:17">
      <c r="B7" s="96" t="s">
        <v>30</v>
      </c>
      <c r="C7" s="97"/>
      <c r="D7" s="98">
        <v>9.1999999999999993</v>
      </c>
      <c r="E7" s="99"/>
      <c r="G7" s="96" t="s">
        <v>41</v>
      </c>
      <c r="H7" s="97"/>
      <c r="I7" s="100">
        <v>0.3</v>
      </c>
      <c r="J7" s="101"/>
    </row>
    <row r="9" spans="2:17" ht="15.75" thickBot="1"/>
    <row r="10" spans="2:17" ht="15.75" thickBot="1">
      <c r="B10" s="2" t="s">
        <v>33</v>
      </c>
      <c r="C10" s="3" t="s">
        <v>35</v>
      </c>
      <c r="D10" s="3" t="s">
        <v>36</v>
      </c>
      <c r="E10" s="3" t="s">
        <v>18</v>
      </c>
      <c r="F10" s="3" t="s">
        <v>19</v>
      </c>
      <c r="G10" s="3" t="s">
        <v>37</v>
      </c>
      <c r="H10" s="3" t="s">
        <v>38</v>
      </c>
      <c r="I10" s="3" t="s">
        <v>21</v>
      </c>
      <c r="J10" s="4" t="s">
        <v>39</v>
      </c>
      <c r="K10" s="1" t="s">
        <v>22</v>
      </c>
    </row>
    <row r="11" spans="2:17" ht="15.75" hidden="1" thickBot="1">
      <c r="B11" s="5"/>
      <c r="C11" s="6"/>
      <c r="D11" s="6"/>
      <c r="E11" s="6"/>
      <c r="F11" s="6"/>
      <c r="G11" s="6"/>
      <c r="H11" s="6"/>
      <c r="I11" s="6"/>
      <c r="J11" s="7"/>
    </row>
    <row r="12" spans="2:17">
      <c r="B12" s="8">
        <f>DATE(D6,D5,1)</f>
        <v>40940</v>
      </c>
      <c r="C12" s="9">
        <f>B12</f>
        <v>40940</v>
      </c>
      <c r="D12" s="26"/>
      <c r="E12" s="106">
        <v>715</v>
      </c>
      <c r="F12" s="107">
        <v>1315</v>
      </c>
      <c r="G12" s="28">
        <v>0.5</v>
      </c>
      <c r="H12" s="10">
        <f>IF(K11&gt;=1,IF(ISERROR(HOUR(F11)+K12+HOUR(M12-L12)),F11*24+K12-ABS(G12),F11*24+K12+((M12-L12)*24)-ABS(G12)),IF(K12&gt;0,K12-ABS(G12),(M12-L12)*24-ABS(G12)))</f>
        <v>5.5000000000000018</v>
      </c>
      <c r="I12" s="11">
        <f>IF(AND(L12="",M12="",H12&gt;0),IF(H12&gt;5,5,H12),IF(K11&gt;0,IF(K12&gt;2,IF((1-L12)*24&gt;5,IF(G12&lt;0,5+2-ABS(G12),5+2-ABS(G12)),IF(G12&lt;0,(1-L12)*24+2-ABS(G12),(1-L12)*24+2)),IF(G12&lt;0,K12+F11*24-ABS(G12),K12+F11*24)),IF(K12&gt;2,IF(G12&lt;0,2-ABS(G12),2),IF(AND(L12*24&lt; 5,ISNUMBER(L12)),5-L12*24,IF(G12&lt;0,K12-ABS(G12),K12)))))</f>
        <v>0</v>
      </c>
      <c r="J12" s="12">
        <f>IF(WEEKDAY(B12)=1,H12,0)</f>
        <v>0</v>
      </c>
      <c r="K12" s="1">
        <f>IF(ISERROR(HOUR(M12-L12)),(1-L12)*24,0)</f>
        <v>0</v>
      </c>
      <c r="L12" s="27">
        <f>IF(LEN(E12)&lt;4,TIMEVALUE("0" &amp; LEFT(E12,1) &amp; ":" &amp; RIGHT(E12,2)),TIMEVALUE(LEFT(E12,2) &amp; ":" &amp; RIGHT(E12,2)))</f>
        <v>0.30208333333333331</v>
      </c>
      <c r="M12" s="27">
        <f>IF(LEN(F12)&lt;4,TIMEVALUE("0" &amp; LEFT(F12,1) &amp; ":" &amp; RIGHT(F12,2)),TIMEVALUE(LEFT(F12,2) &amp; ":" &amp; RIGHT(F12,2)))</f>
        <v>0.55208333333333337</v>
      </c>
      <c r="P12" s="112"/>
      <c r="Q12" s="112"/>
    </row>
    <row r="13" spans="2:17">
      <c r="B13" s="13">
        <f>B12+1</f>
        <v>40941</v>
      </c>
      <c r="C13" s="14">
        <f t="shared" ref="C13:C42" si="0">B13</f>
        <v>40941</v>
      </c>
      <c r="D13" s="29"/>
      <c r="E13" s="108">
        <v>1415</v>
      </c>
      <c r="F13" s="109">
        <v>2130</v>
      </c>
      <c r="G13" s="32">
        <v>0.5</v>
      </c>
      <c r="H13" s="15">
        <f>IF(K12&gt;=1,IF(ISERROR(HOUR(M12)+K13+HOUR(M13-L13)),M12*24+K13-ABS(G13),M12*24+K13+((M13-L13)*24)-ABS(G13)),IF(K13&gt;0,K13-ABS(G13),(M13-L13)*24-ABS(G13)))</f>
        <v>6.7500000000000009</v>
      </c>
      <c r="I13" s="16">
        <f>IF(AND(L13="",M13="",H13&gt;0),IF(H13&gt;5,5,H13),IF(K12&gt;0,IF(K13&gt;2,IF((1-L13)*24&gt;5,IF(G13&lt;0,5+2-ABS(G13),5+2-ABS(G13)),IF(G13&lt;0,(1-L13)*24+2-ABS(G13),(1-L13)*24+2)),IF(G13&lt;0,K13+M12*24-ABS(G13),K13+M12*24)),IF(K13&gt;2,IF(G13&lt;0,2-ABS(G13),2),IF(AND(L13*24&lt; 5,ISNUMBER(L13)),5-L13*24,IF(G13&lt;0,K13-ABS(G13),K13)))))</f>
        <v>0</v>
      </c>
      <c r="J13" s="17">
        <f t="shared" ref="J13:J42" si="1">IF(WEEKDAY(B13)=1,H13,0)</f>
        <v>0</v>
      </c>
      <c r="K13" s="1">
        <f>IF(ISERROR(HOUR(M13-L13)),(1-L13)*24,0)</f>
        <v>0</v>
      </c>
      <c r="L13" s="30">
        <f t="shared" ref="L13:L42" si="2">IF(LEN(E13)&lt;4,TIMEVALUE("0" &amp; LEFT(E13,1) &amp; ":" &amp; RIGHT(E13,2)),TIMEVALUE(LEFT(E13,2) &amp; ":" &amp; RIGHT(E13,2)))</f>
        <v>0.59375</v>
      </c>
      <c r="M13" s="31">
        <f t="shared" ref="M13:M42" si="3">IF(LEN(F13)&lt;4,TIMEVALUE("0" &amp; LEFT(F13,1) &amp; ":" &amp; RIGHT(F13,2)),TIMEVALUE(LEFT(F13,2) &amp; ":" &amp; RIGHT(F13,2)))</f>
        <v>0.89583333333333337</v>
      </c>
      <c r="P13" s="112"/>
      <c r="Q13" s="112"/>
    </row>
    <row r="14" spans="2:17">
      <c r="B14" s="13">
        <f t="shared" ref="B14:B42" si="4">B13+1</f>
        <v>40942</v>
      </c>
      <c r="C14" s="14">
        <f t="shared" si="0"/>
        <v>40942</v>
      </c>
      <c r="D14" s="29"/>
      <c r="E14" s="108">
        <v>830</v>
      </c>
      <c r="F14" s="109">
        <v>1700</v>
      </c>
      <c r="G14" s="32">
        <v>0.5</v>
      </c>
      <c r="H14" s="15">
        <f>IF(K13&gt;=1,IF(ISERROR(HOUR(M13)+K14+HOUR(M14-L14)),M13*24+K14-ABS(G14),M13*24+K14+((M14-L14)*24)-ABS(G14)),IF(K14&gt;0,K14-ABS(G14),(M14-L14)*24-ABS(G14)))</f>
        <v>8</v>
      </c>
      <c r="I14" s="16">
        <f>IF(AND(L14="",M14="",H14&gt;0),IF(H14&gt;5,5,H14),IF(K13&gt;0,IF(K14&gt;2,IF((1-L14)*24&gt;5,IF(G14&lt;0,5+2-ABS(G14),5+2-ABS(G14)),IF(G14&lt;0,(1-L14)*24+2-ABS(G14),(1-L14)*24+2)),IF(G14&lt;0,K14+M13*24-ABS(G14),K14+M13*24)),IF(K14&gt;2,IF(G14&lt;0,2-ABS(G14),2),IF(AND(L14*24&lt; 5,ISNUMBER(L14)),5-L14*24,IF(G14&lt;0,K14-ABS(G14),K14)))))</f>
        <v>0</v>
      </c>
      <c r="J14" s="17">
        <f t="shared" si="1"/>
        <v>0</v>
      </c>
      <c r="K14" s="1">
        <f>IF(ISERROR(HOUR(M14-L14)),(1-L14)*24,0)</f>
        <v>0</v>
      </c>
      <c r="L14" s="30">
        <f t="shared" si="2"/>
        <v>0.35416666666666669</v>
      </c>
      <c r="M14" s="31">
        <f t="shared" si="3"/>
        <v>0.70833333333333337</v>
      </c>
      <c r="P14" s="112"/>
      <c r="Q14" s="112"/>
    </row>
    <row r="15" spans="2:17">
      <c r="B15" s="13">
        <f t="shared" si="4"/>
        <v>40943</v>
      </c>
      <c r="C15" s="14">
        <f t="shared" si="0"/>
        <v>40943</v>
      </c>
      <c r="D15" s="29"/>
      <c r="E15" s="108"/>
      <c r="F15" s="109"/>
      <c r="G15" s="32"/>
      <c r="H15" s="15">
        <f>IF(K14&gt;=1,IF(ISERROR(HOUR(M14)+K15+HOUR(M15-L15)),M14*24+K15-ABS(G15),M14*24+K15+((M15-L15)*24)-ABS(G15)),IF(K15&gt;0,K15-ABS(G15),(M15-L15)*24-ABS(G15)))</f>
        <v>0</v>
      </c>
      <c r="I15" s="16">
        <f>IF(AND(L15="",M15="",H15&gt;0),IF(H15&gt;5,5,H15),IF(K14&gt;0,IF(K15&gt;2,IF((1-L15)*24&gt;5,IF(G15&lt;0,5+2-ABS(G15),5+2-ABS(G15)),IF(G15&lt;0,(1-L15)*24+2-ABS(G15),(1-L15)*24+2)),IF(G15&lt;0,K15+M14*24-ABS(G15),K15+M14*24)),IF(K15&gt;2,IF(G15&lt;0,2-ABS(G15),2),IF(AND(L15*24&lt; 5,ISNUMBER(L15)),5-L15*24,IF(G15&lt;0,K15-ABS(G15),K15)))))</f>
        <v>5</v>
      </c>
      <c r="J15" s="17">
        <f t="shared" si="1"/>
        <v>0</v>
      </c>
      <c r="K15" s="1">
        <f>IF(ISERROR(HOUR(M15-L15)),(1-L15)*24,0)</f>
        <v>0</v>
      </c>
      <c r="L15" s="30">
        <f t="shared" si="2"/>
        <v>0</v>
      </c>
      <c r="M15" s="31">
        <f t="shared" si="3"/>
        <v>0</v>
      </c>
      <c r="P15" s="112"/>
      <c r="Q15" s="112"/>
    </row>
    <row r="16" spans="2:17">
      <c r="B16" s="13">
        <f t="shared" si="4"/>
        <v>40944</v>
      </c>
      <c r="C16" s="14">
        <f t="shared" si="0"/>
        <v>40944</v>
      </c>
      <c r="D16" s="29"/>
      <c r="E16" s="108"/>
      <c r="F16" s="109"/>
      <c r="G16" s="32"/>
      <c r="H16" s="15">
        <f>IF(K15&gt;=1,IF(ISERROR(HOUR(M15)+K16+HOUR(M16-L16)),M15*24+K16-ABS(G16),M15*24+K16+((M16-L16)*24)-ABS(G16)),IF(K16&gt;0,K16-ABS(G16),(M16-L16)*24-ABS(G16)))</f>
        <v>0</v>
      </c>
      <c r="I16" s="16">
        <f>IF(AND(L16="",M16="",H16&gt;0),IF(H16&gt;5,5,H16),IF(K15&gt;0,IF(K16&gt;2,IF((1-L16)*24&gt;5,IF(G16&lt;0,5+2-ABS(G16),5+2-ABS(G16)),IF(G16&lt;0,(1-L16)*24+2-ABS(G16),(1-L16)*24+2)),IF(G16&lt;0,K16+M15*24-ABS(G16),K16+M15*24)),IF(K16&gt;2,IF(G16&lt;0,2-ABS(G16),2),IF(AND(L16*24&lt; 5,ISNUMBER(L16)),5-L16*24,IF(G16&lt;0,K16-ABS(G16),K16)))))</f>
        <v>5</v>
      </c>
      <c r="J16" s="17">
        <f t="shared" si="1"/>
        <v>0</v>
      </c>
      <c r="K16" s="1">
        <f>IF(ISERROR(HOUR(M16-L16)),(1-L16)*24,0)</f>
        <v>0</v>
      </c>
      <c r="L16" s="30">
        <f t="shared" si="2"/>
        <v>0</v>
      </c>
      <c r="M16" s="31">
        <f t="shared" si="3"/>
        <v>0</v>
      </c>
      <c r="P16" s="112"/>
      <c r="Q16" s="112"/>
    </row>
    <row r="17" spans="2:17">
      <c r="B17" s="13">
        <f t="shared" si="4"/>
        <v>40945</v>
      </c>
      <c r="C17" s="14">
        <f t="shared" si="0"/>
        <v>40945</v>
      </c>
      <c r="D17" s="29"/>
      <c r="E17" s="108">
        <v>515</v>
      </c>
      <c r="F17" s="109">
        <v>1315</v>
      </c>
      <c r="G17" s="32">
        <v>0.5</v>
      </c>
      <c r="H17" s="15">
        <f>IF(K16&gt;=1,IF(ISERROR(HOUR(M16)+K17+HOUR(M17-L17)),M16*24+K17-ABS(G17),M16*24+K17+((M17-L17)*24)-ABS(G17)),IF(K17&gt;0,K17-ABS(G17),(M17-L17)*24-ABS(G17)))</f>
        <v>7.5</v>
      </c>
      <c r="I17" s="16">
        <f>IF(AND(L17="",M17="",H17&gt;0),IF(H17&gt;5,5,H17),IF(K16&gt;0,IF(K17&gt;2,IF((1-L17)*24&gt;5,IF(G17&lt;0,5+2-ABS(G17),5+2-ABS(G17)),IF(G17&lt;0,(1-L17)*24+2-ABS(G17),(1-L17)*24+2)),IF(G17&lt;0,K17+M16*24-ABS(G17),K17+M16*24)),IF(K17&gt;2,IF(G17&lt;0,2-ABS(G17),2),IF(AND(L17*24&lt; 5,ISNUMBER(L17)),5-L17*24,IF(G17&lt;0,K17-ABS(G17),K17)))))</f>
        <v>0</v>
      </c>
      <c r="J17" s="17">
        <f t="shared" si="1"/>
        <v>0</v>
      </c>
      <c r="K17" s="1">
        <f>IF(ISERROR(HOUR(M17-L17)),(1-L17)*24,0)</f>
        <v>0</v>
      </c>
      <c r="L17" s="30">
        <f t="shared" si="2"/>
        <v>0.21875</v>
      </c>
      <c r="M17" s="31">
        <f t="shared" si="3"/>
        <v>0.55208333333333337</v>
      </c>
      <c r="P17" s="112"/>
      <c r="Q17" s="112"/>
    </row>
    <row r="18" spans="2:17">
      <c r="B18" s="13">
        <f t="shared" si="4"/>
        <v>40946</v>
      </c>
      <c r="C18" s="14">
        <f t="shared" si="0"/>
        <v>40946</v>
      </c>
      <c r="D18" s="29"/>
      <c r="E18" s="108">
        <v>515</v>
      </c>
      <c r="F18" s="109">
        <v>1315</v>
      </c>
      <c r="G18" s="32">
        <v>0.5</v>
      </c>
      <c r="H18" s="15">
        <f>IF(K17&gt;=1,IF(ISERROR(HOUR(M17)+K18+HOUR(M18-L18)),M17*24+K18-ABS(G18),M17*24+K18+((M18-L18)*24)-ABS(G18)),IF(K18&gt;0,K18-ABS(G18),(M18-L18)*24-ABS(G18)))</f>
        <v>7.5</v>
      </c>
      <c r="I18" s="16">
        <f>IF(AND(L18="",M18="",H18&gt;0),IF(H18&gt;5,5,H18),IF(K17&gt;0,IF(K18&gt;2,IF((1-L18)*24&gt;5,IF(G18&lt;0,5+2-ABS(G18),5+2-ABS(G18)),IF(G18&lt;0,(1-L18)*24+2-ABS(G18),(1-L18)*24+2)),IF(G18&lt;0,K18+M17*24-ABS(G18),K18+M17*24)),IF(K18&gt;2,IF(G18&lt;0,2-ABS(G18),2),IF(AND(L18*24&lt; 5,ISNUMBER(L18)),5-L18*24,IF(G18&lt;0,K18-ABS(G18),K18)))))</f>
        <v>0</v>
      </c>
      <c r="J18" s="17">
        <f t="shared" si="1"/>
        <v>0</v>
      </c>
      <c r="K18" s="1">
        <f>IF(ISERROR(HOUR(M18-L18)),(1-L18)*24,0)</f>
        <v>0</v>
      </c>
      <c r="L18" s="30">
        <f t="shared" si="2"/>
        <v>0.21875</v>
      </c>
      <c r="M18" s="31">
        <f t="shared" si="3"/>
        <v>0.55208333333333337</v>
      </c>
      <c r="P18" s="112"/>
      <c r="Q18" s="112"/>
    </row>
    <row r="19" spans="2:17">
      <c r="B19" s="13">
        <f t="shared" si="4"/>
        <v>40947</v>
      </c>
      <c r="C19" s="14">
        <f t="shared" si="0"/>
        <v>40947</v>
      </c>
      <c r="D19" s="29"/>
      <c r="E19" s="108">
        <v>515</v>
      </c>
      <c r="F19" s="109">
        <v>1315</v>
      </c>
      <c r="G19" s="32">
        <v>0.5</v>
      </c>
      <c r="H19" s="15">
        <f>IF(K18&gt;=1,IF(ISERROR(HOUR(M18)+K19+HOUR(M19-L19)),M18*24+K19-ABS(G19),M18*24+K19+((M19-L19)*24)-ABS(G19)),IF(K19&gt;0,K19-ABS(G19),(M19-L19)*24-ABS(G19)))</f>
        <v>7.5</v>
      </c>
      <c r="I19" s="16">
        <f>IF(AND(L19="",M19="",H19&gt;0),IF(H19&gt;5,5,H19),IF(K18&gt;0,IF(K19&gt;2,IF((1-L19)*24&gt;5,IF(G19&lt;0,5+2-ABS(G19),5+2-ABS(G19)),IF(G19&lt;0,(1-L19)*24+2-ABS(G19),(1-L19)*24+2)),IF(G19&lt;0,K19+M18*24-ABS(G19),K19+M18*24)),IF(K19&gt;2,IF(G19&lt;0,2-ABS(G19),2),IF(AND(L19*24&lt; 5,ISNUMBER(L19)),5-L19*24,IF(G19&lt;0,K19-ABS(G19),K19)))))</f>
        <v>0</v>
      </c>
      <c r="J19" s="17">
        <f t="shared" si="1"/>
        <v>0</v>
      </c>
      <c r="K19" s="1">
        <f>IF(ISERROR(HOUR(M19-L19)),(1-L19)*24,0)</f>
        <v>0</v>
      </c>
      <c r="L19" s="30">
        <f t="shared" si="2"/>
        <v>0.21875</v>
      </c>
      <c r="M19" s="31">
        <f t="shared" si="3"/>
        <v>0.55208333333333337</v>
      </c>
      <c r="P19" s="112"/>
      <c r="Q19" s="112"/>
    </row>
    <row r="20" spans="2:17">
      <c r="B20" s="13">
        <f t="shared" si="4"/>
        <v>40948</v>
      </c>
      <c r="C20" s="14">
        <f t="shared" si="0"/>
        <v>40948</v>
      </c>
      <c r="D20" s="29"/>
      <c r="E20" s="108">
        <v>515</v>
      </c>
      <c r="F20" s="109">
        <v>1315</v>
      </c>
      <c r="G20" s="32">
        <v>0.5</v>
      </c>
      <c r="H20" s="15">
        <f>IF(K19&gt;=1,IF(ISERROR(HOUR(M19)+K20+HOUR(M20-L20)),M19*24+K20-ABS(G20),M19*24+K20+((M20-L20)*24)-ABS(G20)),IF(K20&gt;0,K20-ABS(G20),(M20-L20)*24-ABS(G20)))</f>
        <v>7.5</v>
      </c>
      <c r="I20" s="16">
        <f>IF(AND(L20="",M20="",H20&gt;0),IF(H20&gt;5,5,H20),IF(K19&gt;0,IF(K20&gt;2,IF((1-L20)*24&gt;5,IF(G20&lt;0,5+2-ABS(G20),5+2-ABS(G20)),IF(G20&lt;0,(1-L20)*24+2-ABS(G20),(1-L20)*24+2)),IF(G20&lt;0,K20+M19*24-ABS(G20),K20+M19*24)),IF(K20&gt;2,IF(G20&lt;0,2-ABS(G20),2),IF(AND(L20*24&lt; 5,ISNUMBER(L20)),5-L20*24,IF(G20&lt;0,K20-ABS(G20),K20)))))</f>
        <v>0</v>
      </c>
      <c r="J20" s="17">
        <f t="shared" si="1"/>
        <v>0</v>
      </c>
      <c r="K20" s="1">
        <f>IF(ISERROR(HOUR(M20-L20)),(1-L20)*24,0)</f>
        <v>0</v>
      </c>
      <c r="L20" s="30">
        <f t="shared" si="2"/>
        <v>0.21875</v>
      </c>
      <c r="M20" s="31">
        <f t="shared" si="3"/>
        <v>0.55208333333333337</v>
      </c>
      <c r="P20" s="112"/>
      <c r="Q20" s="112"/>
    </row>
    <row r="21" spans="2:17">
      <c r="B21" s="13">
        <f t="shared" si="4"/>
        <v>40949</v>
      </c>
      <c r="C21" s="14">
        <f t="shared" si="0"/>
        <v>40949</v>
      </c>
      <c r="D21" s="29"/>
      <c r="E21" s="108">
        <v>1515</v>
      </c>
      <c r="F21" s="109">
        <v>2130</v>
      </c>
      <c r="G21" s="32">
        <v>0.5</v>
      </c>
      <c r="H21" s="15">
        <f>IF(K20&gt;=1,IF(ISERROR(HOUR(M20)+K21+HOUR(M21-L21)),M20*24+K21-ABS(G21),M20*24+K21+((M21-L21)*24)-ABS(G21)),IF(K21&gt;0,K21-ABS(G21),(M21-L21)*24-ABS(G21)))</f>
        <v>5.7500000000000018</v>
      </c>
      <c r="I21" s="16">
        <f>IF(AND(L21="",M21="",H21&gt;0),IF(H21&gt;5,5,H21),IF(K20&gt;0,IF(K21&gt;2,IF((1-L21)*24&gt;5,IF(G21&lt;0,5+2-ABS(G21),5+2-ABS(G21)),IF(G21&lt;0,(1-L21)*24+2-ABS(G21),(1-L21)*24+2)),IF(G21&lt;0,K21+M20*24-ABS(G21),K21+M20*24)),IF(K21&gt;2,IF(G21&lt;0,2-ABS(G21),2),IF(AND(L21*24&lt; 5,ISNUMBER(L21)),5-L21*24,IF(G21&lt;0,K21-ABS(G21),K21)))))</f>
        <v>0</v>
      </c>
      <c r="J21" s="17">
        <f t="shared" si="1"/>
        <v>0</v>
      </c>
      <c r="K21" s="1">
        <f>IF(ISERROR(HOUR(M21-L21)),(1-L21)*24,0)</f>
        <v>0</v>
      </c>
      <c r="L21" s="30">
        <f t="shared" si="2"/>
        <v>0.63541666666666663</v>
      </c>
      <c r="M21" s="31">
        <f t="shared" si="3"/>
        <v>0.89583333333333337</v>
      </c>
      <c r="P21" s="112"/>
      <c r="Q21" s="112"/>
    </row>
    <row r="22" spans="2:17">
      <c r="B22" s="13">
        <f t="shared" si="4"/>
        <v>40950</v>
      </c>
      <c r="C22" s="14">
        <f t="shared" si="0"/>
        <v>40950</v>
      </c>
      <c r="D22" s="29"/>
      <c r="E22" s="108"/>
      <c r="F22" s="109"/>
      <c r="G22" s="32"/>
      <c r="H22" s="15">
        <f>IF(K21&gt;=1,IF(ISERROR(HOUR(M21)+K22+HOUR(M22-L22)),M21*24+K22-ABS(G22),M21*24+K22+((M22-L22)*24)-ABS(G22)),IF(K22&gt;0,K22-ABS(G22),(M22-L22)*24-ABS(G22)))</f>
        <v>0</v>
      </c>
      <c r="I22" s="16">
        <f>IF(AND(L22="",M22="",H22&gt;0),IF(H22&gt;5,5,H22),IF(K21&gt;0,IF(K22&gt;2,IF((1-L22)*24&gt;5,IF(G22&lt;0,5+2-ABS(G22),5+2-ABS(G22)),IF(G22&lt;0,(1-L22)*24+2-ABS(G22),(1-L22)*24+2)),IF(G22&lt;0,K22+M21*24-ABS(G22),K22+M21*24)),IF(K22&gt;2,IF(G22&lt;0,2-ABS(G22),2),IF(AND(L22*24&lt; 5,ISNUMBER(L22)),5-L22*24,IF(G22&lt;0,K22-ABS(G22),K22)))))</f>
        <v>5</v>
      </c>
      <c r="J22" s="17">
        <f t="shared" si="1"/>
        <v>0</v>
      </c>
      <c r="K22" s="1">
        <f>IF(ISERROR(HOUR(M22-L22)),(1-L22)*24,0)</f>
        <v>0</v>
      </c>
      <c r="L22" s="30">
        <f t="shared" si="2"/>
        <v>0</v>
      </c>
      <c r="M22" s="31">
        <f t="shared" si="3"/>
        <v>0</v>
      </c>
      <c r="P22" s="112"/>
      <c r="Q22" s="112"/>
    </row>
    <row r="23" spans="2:17">
      <c r="B23" s="13">
        <f t="shared" si="4"/>
        <v>40951</v>
      </c>
      <c r="C23" s="14">
        <f t="shared" si="0"/>
        <v>40951</v>
      </c>
      <c r="D23" s="29"/>
      <c r="E23" s="108"/>
      <c r="F23" s="109"/>
      <c r="G23" s="32"/>
      <c r="H23" s="15">
        <f>IF(K22&gt;=1,IF(ISERROR(HOUR(M22)+K23+HOUR(M23-L23)),M22*24+K23-ABS(G23),M22*24+K23+((M23-L23)*24)-ABS(G23)),IF(K23&gt;0,K23-ABS(G23),(M23-L23)*24-ABS(G23)))</f>
        <v>0</v>
      </c>
      <c r="I23" s="16">
        <f>IF(AND(L23="",M23="",H23&gt;0),IF(H23&gt;5,5,H23),IF(K22&gt;0,IF(K23&gt;2,IF((1-L23)*24&gt;5,IF(G23&lt;0,5+2-ABS(G23),5+2-ABS(G23)),IF(G23&lt;0,(1-L23)*24+2-ABS(G23),(1-L23)*24+2)),IF(G23&lt;0,K23+M22*24-ABS(G23),K23+M22*24)),IF(K23&gt;2,IF(G23&lt;0,2-ABS(G23),2),IF(AND(L23*24&lt; 5,ISNUMBER(L23)),5-L23*24,IF(G23&lt;0,K23-ABS(G23),K23)))))</f>
        <v>5</v>
      </c>
      <c r="J23" s="17">
        <f t="shared" si="1"/>
        <v>0</v>
      </c>
      <c r="K23" s="1">
        <f>IF(ISERROR(HOUR(M23-L23)),(1-L23)*24,0)</f>
        <v>0</v>
      </c>
      <c r="L23" s="30">
        <f t="shared" si="2"/>
        <v>0</v>
      </c>
      <c r="M23" s="31">
        <f t="shared" si="3"/>
        <v>0</v>
      </c>
      <c r="P23" s="112"/>
      <c r="Q23" s="112"/>
    </row>
    <row r="24" spans="2:17">
      <c r="B24" s="13">
        <f t="shared" si="4"/>
        <v>40952</v>
      </c>
      <c r="C24" s="14">
        <f t="shared" si="0"/>
        <v>40952</v>
      </c>
      <c r="D24" s="29"/>
      <c r="E24" s="108"/>
      <c r="F24" s="109"/>
      <c r="G24" s="32"/>
      <c r="H24" s="15">
        <f>IF(K23&gt;=1,IF(ISERROR(HOUR(M23)+K24+HOUR(M24-L24)),M23*24+K24-ABS(G24),M23*24+K24+((M24-L24)*24)-ABS(G24)),IF(K24&gt;0,K24-ABS(G24),(M24-L24)*24-ABS(G24)))</f>
        <v>0</v>
      </c>
      <c r="I24" s="16">
        <f>IF(AND(L24="",M24="",H24&gt;0),IF(H24&gt;5,5,H24),IF(K23&gt;0,IF(K24&gt;2,IF((1-L24)*24&gt;5,IF(G24&lt;0,5+2-ABS(G24),5+2-ABS(G24)),IF(G24&lt;0,(1-L24)*24+2-ABS(G24),(1-L24)*24+2)),IF(G24&lt;0,K24+M23*24-ABS(G24),K24+M23*24)),IF(K24&gt;2,IF(G24&lt;0,2-ABS(G24),2),IF(AND(L24*24&lt; 5,ISNUMBER(L24)),5-L24*24,IF(G24&lt;0,K24-ABS(G24),K24)))))</f>
        <v>5</v>
      </c>
      <c r="J24" s="17">
        <f t="shared" si="1"/>
        <v>0</v>
      </c>
      <c r="K24" s="1">
        <f>IF(ISERROR(HOUR(M24-L24)),(1-L24)*24,0)</f>
        <v>0</v>
      </c>
      <c r="L24" s="30">
        <f t="shared" si="2"/>
        <v>0</v>
      </c>
      <c r="M24" s="31">
        <f t="shared" si="3"/>
        <v>0</v>
      </c>
      <c r="P24" s="112"/>
      <c r="Q24" s="112"/>
    </row>
    <row r="25" spans="2:17">
      <c r="B25" s="13">
        <f t="shared" si="4"/>
        <v>40953</v>
      </c>
      <c r="C25" s="14">
        <f t="shared" si="0"/>
        <v>40953</v>
      </c>
      <c r="D25" s="29"/>
      <c r="E25" s="108"/>
      <c r="F25" s="109"/>
      <c r="G25" s="32"/>
      <c r="H25" s="15">
        <f>IF(K24&gt;=1,IF(ISERROR(HOUR(M24)+K25+HOUR(M25-L25)),M24*24+K25-ABS(G25),M24*24+K25+((M25-L25)*24)-ABS(G25)),IF(K25&gt;0,K25-ABS(G25),(M25-L25)*24-ABS(G25)))</f>
        <v>0</v>
      </c>
      <c r="I25" s="16">
        <f>IF(AND(L25="",M25="",H25&gt;0),IF(H25&gt;5,5,H25),IF(K24&gt;0,IF(K25&gt;2,IF((1-L25)*24&gt;5,IF(G25&lt;0,5+2-ABS(G25),5+2-ABS(G25)),IF(G25&lt;0,(1-L25)*24+2-ABS(G25),(1-L25)*24+2)),IF(G25&lt;0,K25+M24*24-ABS(G25),K25+M24*24)),IF(K25&gt;2,IF(G25&lt;0,2-ABS(G25),2),IF(AND(L25*24&lt; 5,ISNUMBER(L25)),5-L25*24,IF(G25&lt;0,K25-ABS(G25),K25)))))</f>
        <v>5</v>
      </c>
      <c r="J25" s="17">
        <f t="shared" si="1"/>
        <v>0</v>
      </c>
      <c r="K25" s="1">
        <f>IF(ISERROR(HOUR(M25-L25)),(1-L25)*24,0)</f>
        <v>0</v>
      </c>
      <c r="L25" s="30">
        <f t="shared" si="2"/>
        <v>0</v>
      </c>
      <c r="M25" s="31">
        <f t="shared" si="3"/>
        <v>0</v>
      </c>
      <c r="P25" s="112"/>
      <c r="Q25" s="112"/>
    </row>
    <row r="26" spans="2:17">
      <c r="B26" s="13">
        <f t="shared" si="4"/>
        <v>40954</v>
      </c>
      <c r="C26" s="14">
        <f t="shared" si="0"/>
        <v>40954</v>
      </c>
      <c r="D26" s="29"/>
      <c r="E26" s="108"/>
      <c r="F26" s="109"/>
      <c r="G26" s="32"/>
      <c r="H26" s="15">
        <f>IF(K25&gt;=1,IF(ISERROR(HOUR(M25)+K26+HOUR(M26-L26)),M25*24+K26-ABS(G26),M25*24+K26+((M26-L26)*24)-ABS(G26)),IF(K26&gt;0,K26-ABS(G26),(M26-L26)*24-ABS(G26)))</f>
        <v>0</v>
      </c>
      <c r="I26" s="16">
        <f>IF(AND(L26="",M26="",H26&gt;0),IF(H26&gt;5,5,H26),IF(K25&gt;0,IF(K26&gt;2,IF((1-L26)*24&gt;5,IF(G26&lt;0,5+2-ABS(G26),5+2-ABS(G26)),IF(G26&lt;0,(1-L26)*24+2-ABS(G26),(1-L26)*24+2)),IF(G26&lt;0,K26+M25*24-ABS(G26),K26+M25*24)),IF(K26&gt;2,IF(G26&lt;0,2-ABS(G26),2),IF(AND(L26*24&lt; 5,ISNUMBER(L26)),5-L26*24,IF(G26&lt;0,K26-ABS(G26),K26)))))</f>
        <v>5</v>
      </c>
      <c r="J26" s="17">
        <f t="shared" si="1"/>
        <v>0</v>
      </c>
      <c r="K26" s="1">
        <f>IF(ISERROR(HOUR(M26-L26)),(1-L26)*24,0)</f>
        <v>0</v>
      </c>
      <c r="L26" s="30">
        <f t="shared" si="2"/>
        <v>0</v>
      </c>
      <c r="M26" s="31">
        <f t="shared" si="3"/>
        <v>0</v>
      </c>
      <c r="P26" s="112"/>
      <c r="Q26" s="112"/>
    </row>
    <row r="27" spans="2:17">
      <c r="B27" s="13">
        <f t="shared" si="4"/>
        <v>40955</v>
      </c>
      <c r="C27" s="14">
        <f t="shared" si="0"/>
        <v>40955</v>
      </c>
      <c r="D27" s="29"/>
      <c r="E27" s="108">
        <v>530</v>
      </c>
      <c r="F27" s="109">
        <v>1315</v>
      </c>
      <c r="G27" s="32">
        <v>0.5</v>
      </c>
      <c r="H27" s="15">
        <f>IF(K26&gt;=1,IF(ISERROR(HOUR(M26)+K27+HOUR(M27-L27)),M26*24+K27-ABS(G27),M26*24+K27+((M27-L27)*24)-ABS(G27)),IF(K27&gt;0,K27-ABS(G27),(M27-L27)*24-ABS(G27)))</f>
        <v>7.2500000000000018</v>
      </c>
      <c r="I27" s="16">
        <f>IF(AND(L27="",M27="",H27&gt;0),IF(H27&gt;5,5,H27),IF(K26&gt;0,IF(K27&gt;2,IF((1-L27)*24&gt;5,IF(G27&lt;0,5+2-ABS(G27),5+2-ABS(G27)),IF(G27&lt;0,(1-L27)*24+2-ABS(G27),(1-L27)*24+2)),IF(G27&lt;0,K27+M26*24-ABS(G27),K27+M26*24)),IF(K27&gt;2,IF(G27&lt;0,2-ABS(G27),2),IF(AND(L27*24&lt; 5,ISNUMBER(L27)),5-L27*24,IF(G27&lt;0,K27-ABS(G27),K27)))))</f>
        <v>0</v>
      </c>
      <c r="J27" s="17">
        <f t="shared" si="1"/>
        <v>0</v>
      </c>
      <c r="K27" s="1">
        <f>IF(ISERROR(HOUR(M27-L27)),(1-L27)*24,0)</f>
        <v>0</v>
      </c>
      <c r="L27" s="30">
        <f t="shared" si="2"/>
        <v>0.22916666666666666</v>
      </c>
      <c r="M27" s="31">
        <f t="shared" si="3"/>
        <v>0.55208333333333337</v>
      </c>
      <c r="P27" s="112"/>
      <c r="Q27" s="112"/>
    </row>
    <row r="28" spans="2:17">
      <c r="B28" s="13">
        <f t="shared" si="4"/>
        <v>40956</v>
      </c>
      <c r="C28" s="14">
        <f t="shared" si="0"/>
        <v>40956</v>
      </c>
      <c r="D28" s="29"/>
      <c r="E28" s="108">
        <v>530</v>
      </c>
      <c r="F28" s="109">
        <v>1315</v>
      </c>
      <c r="G28" s="32">
        <v>0.5</v>
      </c>
      <c r="H28" s="15">
        <f>IF(K27&gt;=1,IF(ISERROR(HOUR(M27)+K28+HOUR(M28-L28)),M27*24+K28-ABS(G28),M27*24+K28+((M28-L28)*24)-ABS(G28)),IF(K28&gt;0,K28-ABS(G28),(M28-L28)*24-ABS(G28)))</f>
        <v>7.2500000000000018</v>
      </c>
      <c r="I28" s="16">
        <f>IF(AND(L28="",M28="",H28&gt;0),IF(H28&gt;5,5,H28),IF(K27&gt;0,IF(K28&gt;2,IF((1-L28)*24&gt;5,IF(G28&lt;0,5+2-ABS(G28),5+2-ABS(G28)),IF(G28&lt;0,(1-L28)*24+2-ABS(G28),(1-L28)*24+2)),IF(G28&lt;0,K28+M27*24-ABS(G28),K28+M27*24)),IF(K28&gt;2,IF(G28&lt;0,2-ABS(G28),2),IF(AND(L28*24&lt; 5,ISNUMBER(L28)),5-L28*24,IF(G28&lt;0,K28-ABS(G28),K28)))))</f>
        <v>0</v>
      </c>
      <c r="J28" s="17">
        <f t="shared" si="1"/>
        <v>0</v>
      </c>
      <c r="K28" s="1">
        <f>IF(ISERROR(HOUR(M28-L28)),(1-L28)*24,0)</f>
        <v>0</v>
      </c>
      <c r="L28" s="30">
        <f t="shared" si="2"/>
        <v>0.22916666666666666</v>
      </c>
      <c r="M28" s="31">
        <f t="shared" si="3"/>
        <v>0.55208333333333337</v>
      </c>
      <c r="P28" s="112"/>
      <c r="Q28" s="112"/>
    </row>
    <row r="29" spans="2:17">
      <c r="B29" s="13">
        <f t="shared" si="4"/>
        <v>40957</v>
      </c>
      <c r="C29" s="14">
        <f t="shared" si="0"/>
        <v>40957</v>
      </c>
      <c r="D29" s="29"/>
      <c r="E29" s="108">
        <v>700</v>
      </c>
      <c r="F29" s="109">
        <v>1100</v>
      </c>
      <c r="G29" s="32">
        <v>0.5</v>
      </c>
      <c r="H29" s="15">
        <f>IF(K28&gt;=1,IF(ISERROR(HOUR(M28)+K29+HOUR(M29-L29)),M28*24+K29-ABS(G29),M28*24+K29+((M29-L29)*24)-ABS(G29)),IF(K29&gt;0,K29-ABS(G29),(M29-L29)*24-ABS(G29)))</f>
        <v>3.4999999999999991</v>
      </c>
      <c r="I29" s="16">
        <f>IF(AND(L29="",M29="",H29&gt;0),IF(H29&gt;5,5,H29),IF(K28&gt;0,IF(K29&gt;2,IF((1-L29)*24&gt;5,IF(G29&lt;0,5+2-ABS(G29),5+2-ABS(G29)),IF(G29&lt;0,(1-L29)*24+2-ABS(G29),(1-L29)*24+2)),IF(G29&lt;0,K29+M28*24-ABS(G29),K29+M28*24)),IF(K29&gt;2,IF(G29&lt;0,2-ABS(G29),2),IF(AND(L29*24&lt; 5,ISNUMBER(L29)),5-L29*24,IF(G29&lt;0,K29-ABS(G29),K29)))))</f>
        <v>0</v>
      </c>
      <c r="J29" s="17">
        <f t="shared" si="1"/>
        <v>0</v>
      </c>
      <c r="K29" s="1">
        <f>IF(ISERROR(HOUR(M29-L29)),(1-L29)*24,0)</f>
        <v>0</v>
      </c>
      <c r="L29" s="30">
        <f t="shared" si="2"/>
        <v>0.29166666666666669</v>
      </c>
      <c r="M29" s="31">
        <f t="shared" si="3"/>
        <v>0.45833333333333331</v>
      </c>
      <c r="P29" s="112"/>
      <c r="Q29" s="112"/>
    </row>
    <row r="30" spans="2:17">
      <c r="B30" s="13">
        <f t="shared" si="4"/>
        <v>40958</v>
      </c>
      <c r="C30" s="14">
        <f t="shared" si="0"/>
        <v>40958</v>
      </c>
      <c r="D30" s="29"/>
      <c r="E30" s="108">
        <v>700</v>
      </c>
      <c r="F30" s="109">
        <v>1100</v>
      </c>
      <c r="G30" s="32">
        <v>0.5</v>
      </c>
      <c r="H30" s="15">
        <f>IF(K29&gt;=1,IF(ISERROR(HOUR(M29)+K30+HOUR(M30-L30)),M29*24+K30-ABS(G30),M29*24+K30+((M30-L30)*24)-ABS(G30)),IF(K30&gt;0,K30-ABS(G30),(M30-L30)*24-ABS(G30)))</f>
        <v>3.4999999999999991</v>
      </c>
      <c r="I30" s="16">
        <f>IF(AND(L30="",M30="",H30&gt;0),IF(H30&gt;5,5,H30),IF(K29&gt;0,IF(K30&gt;2,IF((1-L30)*24&gt;5,IF(G30&lt;0,5+2-ABS(G30),5+2-ABS(G30)),IF(G30&lt;0,(1-L30)*24+2-ABS(G30),(1-L30)*24+2)),IF(G30&lt;0,K30+M29*24-ABS(G30),K30+M29*24)),IF(K30&gt;2,IF(G30&lt;0,2-ABS(G30),2),IF(AND(L30*24&lt; 5,ISNUMBER(L30)),5-L30*24,IF(G30&lt;0,K30-ABS(G30),K30)))))</f>
        <v>0</v>
      </c>
      <c r="J30" s="17">
        <f t="shared" si="1"/>
        <v>3.4999999999999991</v>
      </c>
      <c r="K30" s="1">
        <f>IF(ISERROR(HOUR(M30-L30)),(1-L30)*24,0)</f>
        <v>0</v>
      </c>
      <c r="L30" s="30">
        <f t="shared" si="2"/>
        <v>0.29166666666666669</v>
      </c>
      <c r="M30" s="31">
        <f t="shared" si="3"/>
        <v>0.45833333333333331</v>
      </c>
      <c r="P30" s="112"/>
      <c r="Q30" s="112"/>
    </row>
    <row r="31" spans="2:17">
      <c r="B31" s="13">
        <f t="shared" si="4"/>
        <v>40959</v>
      </c>
      <c r="C31" s="14">
        <f t="shared" si="0"/>
        <v>40959</v>
      </c>
      <c r="D31" s="29"/>
      <c r="E31" s="108">
        <v>700</v>
      </c>
      <c r="F31" s="109">
        <v>1100</v>
      </c>
      <c r="G31" s="32">
        <v>0.5</v>
      </c>
      <c r="H31" s="15">
        <f>IF(K30&gt;=1,IF(ISERROR(HOUR(M30)+K31+HOUR(M31-L31)),M30*24+K31-ABS(G31),M30*24+K31+((M31-L31)*24)-ABS(G31)),IF(K31&gt;0,K31-ABS(G31),(M31-L31)*24-ABS(G31)))</f>
        <v>3.4999999999999991</v>
      </c>
      <c r="I31" s="16">
        <f>IF(AND(L31="",M31="",H31&gt;0),IF(H31&gt;5,5,H31),IF(K30&gt;0,IF(K31&gt;2,IF((1-L31)*24&gt;5,IF(G31&lt;0,5+2-ABS(G31),5+2-ABS(G31)),IF(G31&lt;0,(1-L31)*24+2-ABS(G31),(1-L31)*24+2)),IF(G31&lt;0,K31+M30*24-ABS(G31),K31+M30*24)),IF(K31&gt;2,IF(G31&lt;0,2-ABS(G31),2),IF(AND(L31*24&lt; 5,ISNUMBER(L31)),5-L31*24,IF(G31&lt;0,K31-ABS(G31),K31)))))</f>
        <v>0</v>
      </c>
      <c r="J31" s="17">
        <f t="shared" si="1"/>
        <v>0</v>
      </c>
      <c r="K31" s="1">
        <f>IF(ISERROR(HOUR(M31-L31)),(1-L31)*24,0)</f>
        <v>0</v>
      </c>
      <c r="L31" s="30">
        <f t="shared" si="2"/>
        <v>0.29166666666666669</v>
      </c>
      <c r="M31" s="31">
        <f t="shared" si="3"/>
        <v>0.45833333333333331</v>
      </c>
      <c r="P31" s="112"/>
      <c r="Q31" s="112"/>
    </row>
    <row r="32" spans="2:17">
      <c r="B32" s="13">
        <f t="shared" si="4"/>
        <v>40960</v>
      </c>
      <c r="C32" s="14">
        <f t="shared" si="0"/>
        <v>40960</v>
      </c>
      <c r="D32" s="29"/>
      <c r="E32" s="108">
        <v>1400</v>
      </c>
      <c r="F32" s="109">
        <v>2145</v>
      </c>
      <c r="G32" s="32">
        <v>0.5</v>
      </c>
      <c r="H32" s="15">
        <f>IF(K31&gt;=1,IF(ISERROR(HOUR(M31)+K32+HOUR(M32-L32)),M31*24+K32-ABS(G32),M31*24+K32+((M32-L32)*24)-ABS(G32)),IF(K32&gt;0,K32-ABS(G32),(M32-L32)*24-ABS(G32)))</f>
        <v>7.2499999999999991</v>
      </c>
      <c r="I32" s="16">
        <f>IF(AND(L32="",M32="",H32&gt;0),IF(H32&gt;5,5,H32),IF(K31&gt;0,IF(K32&gt;2,IF((1-L32)*24&gt;5,IF(G32&lt;0,5+2-ABS(G32),5+2-ABS(G32)),IF(G32&lt;0,(1-L32)*24+2-ABS(G32),(1-L32)*24+2)),IF(G32&lt;0,K32+M31*24-ABS(G32),K32+M31*24)),IF(K32&gt;2,IF(G32&lt;0,2-ABS(G32),2),IF(AND(L32*24&lt; 5,ISNUMBER(L32)),5-L32*24,IF(G32&lt;0,K32-ABS(G32),K32)))))</f>
        <v>0</v>
      </c>
      <c r="J32" s="17">
        <f t="shared" si="1"/>
        <v>0</v>
      </c>
      <c r="K32" s="1">
        <f>IF(ISERROR(HOUR(M32-L32)),(1-L32)*24,0)</f>
        <v>0</v>
      </c>
      <c r="L32" s="30">
        <f t="shared" si="2"/>
        <v>0.58333333333333337</v>
      </c>
      <c r="M32" s="31">
        <f t="shared" si="3"/>
        <v>0.90625</v>
      </c>
      <c r="P32" s="112"/>
      <c r="Q32" s="112"/>
    </row>
    <row r="33" spans="2:18">
      <c r="B33" s="13">
        <f t="shared" si="4"/>
        <v>40961</v>
      </c>
      <c r="C33" s="14">
        <f t="shared" si="0"/>
        <v>40961</v>
      </c>
      <c r="D33" s="29"/>
      <c r="E33" s="108"/>
      <c r="F33" s="109"/>
      <c r="G33" s="32"/>
      <c r="H33" s="15">
        <f>IF(K32&gt;=1,IF(ISERROR(HOUR(M32)+K33+HOUR(M33-L33)),M32*24+K33-ABS(G33),M32*24+K33+((M33-L33)*24)-ABS(G33)),IF(K33&gt;0,K33-ABS(G33),(M33-L33)*24-ABS(G33)))</f>
        <v>0</v>
      </c>
      <c r="I33" s="16">
        <f>IF(AND(L33="",M33="",H33&gt;0),IF(H33&gt;5,5,H33),IF(K32&gt;0,IF(K33&gt;2,IF((1-L33)*24&gt;5,IF(G33&lt;0,5+2-ABS(G33),5+2-ABS(G33)),IF(G33&lt;0,(1-L33)*24+2-ABS(G33),(1-L33)*24+2)),IF(G33&lt;0,K33+M32*24-ABS(G33),K33+M32*24)),IF(K33&gt;2,IF(G33&lt;0,2-ABS(G33),2),IF(AND(L33*24&lt; 5,ISNUMBER(L33)),5-L33*24,IF(G33&lt;0,K33-ABS(G33),K33)))))</f>
        <v>5</v>
      </c>
      <c r="J33" s="17">
        <f t="shared" si="1"/>
        <v>0</v>
      </c>
      <c r="K33" s="1">
        <f>IF(ISERROR(HOUR(M33-L33)),(1-L33)*24,0)</f>
        <v>0</v>
      </c>
      <c r="L33" s="30">
        <f t="shared" si="2"/>
        <v>0</v>
      </c>
      <c r="M33" s="31">
        <f t="shared" si="3"/>
        <v>0</v>
      </c>
      <c r="P33" s="112"/>
      <c r="Q33" s="112"/>
    </row>
    <row r="34" spans="2:18">
      <c r="B34" s="13">
        <f t="shared" si="4"/>
        <v>40962</v>
      </c>
      <c r="C34" s="14">
        <f t="shared" si="0"/>
        <v>40962</v>
      </c>
      <c r="D34" s="29"/>
      <c r="E34" s="108"/>
      <c r="F34" s="109"/>
      <c r="G34" s="32"/>
      <c r="H34" s="15">
        <f>IF(K33&gt;=1,IF(ISERROR(HOUR(M33)+K34+HOUR(M34-L34)),M33*24+K34-ABS(G34),M33*24+K34+((M34-L34)*24)-ABS(G34)),IF(K34&gt;0,K34-ABS(G34),(M34-L34)*24-ABS(G34)))</f>
        <v>0</v>
      </c>
      <c r="I34" s="16">
        <f>IF(AND(L34="",M34="",H34&gt;0),IF(H34&gt;5,5,H34),IF(K33&gt;0,IF(K34&gt;2,IF((1-L34)*24&gt;5,IF(G34&lt;0,5+2-ABS(G34),5+2-ABS(G34)),IF(G34&lt;0,(1-L34)*24+2-ABS(G34),(1-L34)*24+2)),IF(G34&lt;0,K34+M33*24-ABS(G34),K34+M33*24)),IF(K34&gt;2,IF(G34&lt;0,2-ABS(G34),2),IF(AND(L34*24&lt; 5,ISNUMBER(L34)),5-L34*24,IF(G34&lt;0,K34-ABS(G34),K34)))))</f>
        <v>5</v>
      </c>
      <c r="J34" s="17">
        <f t="shared" si="1"/>
        <v>0</v>
      </c>
      <c r="K34" s="1">
        <f>IF(ISERROR(HOUR(M34-L34)),(1-L34)*24,0)</f>
        <v>0</v>
      </c>
      <c r="L34" s="30">
        <f t="shared" si="2"/>
        <v>0</v>
      </c>
      <c r="M34" s="31">
        <f t="shared" si="3"/>
        <v>0</v>
      </c>
      <c r="P34" s="112"/>
      <c r="Q34" s="112"/>
    </row>
    <row r="35" spans="2:18">
      <c r="B35" s="13">
        <f t="shared" si="4"/>
        <v>40963</v>
      </c>
      <c r="C35" s="14">
        <f t="shared" si="0"/>
        <v>40963</v>
      </c>
      <c r="D35" s="29"/>
      <c r="E35" s="108">
        <v>515</v>
      </c>
      <c r="F35" s="109">
        <v>1415</v>
      </c>
      <c r="G35" s="32">
        <v>0.5</v>
      </c>
      <c r="H35" s="15">
        <f>IF(K34&gt;=1,IF(ISERROR(HOUR(M34)+K35+HOUR(M35-L35)),M34*24+K35-ABS(G35),M34*24+K35+((M35-L35)*24)-ABS(G35)),IF(K35&gt;0,K35-ABS(G35),(M35-L35)*24-ABS(G35)))</f>
        <v>8.5</v>
      </c>
      <c r="I35" s="16">
        <f>IF(AND(L35="",M35="",H35&gt;0),IF(H35&gt;5,5,H35),IF(K34&gt;0,IF(K35&gt;2,IF((1-L35)*24&gt;5,IF(G35&lt;0,5+2-ABS(G35),5+2-ABS(G35)),IF(G35&lt;0,(1-L35)*24+2-ABS(G35),(1-L35)*24+2)),IF(G35&lt;0,K35+M34*24-ABS(G35),K35+M34*24)),IF(K35&gt;2,IF(G35&lt;0,2-ABS(G35),2),IF(AND(L35*24&lt; 5,ISNUMBER(L35)),5-L35*24,IF(G35&lt;0,K35-ABS(G35),K35)))))</f>
        <v>0</v>
      </c>
      <c r="J35" s="17">
        <f t="shared" si="1"/>
        <v>0</v>
      </c>
      <c r="K35" s="1">
        <f>IF(ISERROR(HOUR(M35-L35)),(1-L35)*24,0)</f>
        <v>0</v>
      </c>
      <c r="L35" s="30">
        <f t="shared" si="2"/>
        <v>0.21875</v>
      </c>
      <c r="M35" s="31">
        <f t="shared" si="3"/>
        <v>0.59375</v>
      </c>
      <c r="P35" s="112"/>
      <c r="Q35" s="112"/>
    </row>
    <row r="36" spans="2:18">
      <c r="B36" s="13">
        <f t="shared" si="4"/>
        <v>40964</v>
      </c>
      <c r="C36" s="14">
        <f t="shared" si="0"/>
        <v>40964</v>
      </c>
      <c r="D36" s="29"/>
      <c r="E36" s="108">
        <v>515</v>
      </c>
      <c r="F36" s="109">
        <v>1415</v>
      </c>
      <c r="G36" s="32">
        <v>0.5</v>
      </c>
      <c r="H36" s="15">
        <f>IF(K35&gt;=1,IF(ISERROR(HOUR(M35)+K36+HOUR(M36-L36)),M35*24+K36-ABS(G36),M35*24+K36+((M36-L36)*24)-ABS(G36)),IF(K36&gt;0,K36-ABS(G36),(M36-L36)*24-ABS(G36)))</f>
        <v>8.5</v>
      </c>
      <c r="I36" s="16">
        <f>IF(AND(L36="",M36="",H36&gt;0),IF(H36&gt;5,5,H36),IF(K35&gt;0,IF(K36&gt;2,IF((1-L36)*24&gt;5,IF(G36&lt;0,5+2-ABS(G36),5+2-ABS(G36)),IF(G36&lt;0,(1-L36)*24+2-ABS(G36),(1-L36)*24+2)),IF(G36&lt;0,K36+M35*24-ABS(G36),K36+M35*24)),IF(K36&gt;2,IF(G36&lt;0,2-ABS(G36),2),IF(AND(L36*24&lt; 5,ISNUMBER(L36)),5-L36*24,IF(G36&lt;0,K36-ABS(G36),K36)))))</f>
        <v>0</v>
      </c>
      <c r="J36" s="17">
        <f t="shared" si="1"/>
        <v>0</v>
      </c>
      <c r="K36" s="1">
        <f>IF(ISERROR(HOUR(M36-L36)),(1-L36)*24,0)</f>
        <v>0</v>
      </c>
      <c r="L36" s="30">
        <f t="shared" si="2"/>
        <v>0.21875</v>
      </c>
      <c r="M36" s="31">
        <f t="shared" si="3"/>
        <v>0.59375</v>
      </c>
      <c r="P36" s="112"/>
      <c r="Q36" s="112"/>
    </row>
    <row r="37" spans="2:18">
      <c r="B37" s="13">
        <f t="shared" si="4"/>
        <v>40965</v>
      </c>
      <c r="C37" s="14">
        <f t="shared" si="0"/>
        <v>40965</v>
      </c>
      <c r="D37" s="29"/>
      <c r="E37" s="108">
        <v>1400</v>
      </c>
      <c r="F37" s="109">
        <v>2145</v>
      </c>
      <c r="G37" s="32">
        <v>0.5</v>
      </c>
      <c r="H37" s="15">
        <f>IF(K36&gt;=1,IF(ISERROR(HOUR(M36)+K37+HOUR(M37-L37)),M36*24+K37-ABS(G37),M36*24+K37+((M37-L37)*24)-ABS(G37)),IF(K37&gt;0,K37-ABS(G37),(M37-L37)*24-ABS(G37)))</f>
        <v>7.2499999999999991</v>
      </c>
      <c r="I37" s="16">
        <f>IF(AND(L37="",M37="",H37&gt;0),IF(H37&gt;5,5,H37),IF(K36&gt;0,IF(K37&gt;2,IF((1-L37)*24&gt;5,IF(G37&lt;0,5+2-ABS(G37),5+2-ABS(G37)),IF(G37&lt;0,(1-L37)*24+2-ABS(G37),(1-L37)*24+2)),IF(G37&lt;0,K37+M36*24-ABS(G37),K37+M36*24)),IF(K37&gt;2,IF(G37&lt;0,2-ABS(G37),2),IF(AND(L37*24&lt; 5,ISNUMBER(L37)),5-L37*24,IF(G37&lt;0,K37-ABS(G37),K37)))))</f>
        <v>0</v>
      </c>
      <c r="J37" s="17">
        <f t="shared" si="1"/>
        <v>7.2499999999999991</v>
      </c>
      <c r="K37" s="1">
        <f>IF(ISERROR(HOUR(M37-L37)),(1-L37)*24,0)</f>
        <v>0</v>
      </c>
      <c r="L37" s="30">
        <f t="shared" si="2"/>
        <v>0.58333333333333337</v>
      </c>
      <c r="M37" s="31">
        <f t="shared" si="3"/>
        <v>0.90625</v>
      </c>
      <c r="P37" s="112"/>
      <c r="Q37" s="112"/>
    </row>
    <row r="38" spans="2:18">
      <c r="B38" s="13">
        <f t="shared" si="4"/>
        <v>40966</v>
      </c>
      <c r="C38" s="14">
        <f t="shared" si="0"/>
        <v>40966</v>
      </c>
      <c r="D38" s="29"/>
      <c r="E38" s="108">
        <v>1200</v>
      </c>
      <c r="F38" s="109">
        <v>1900</v>
      </c>
      <c r="G38" s="32">
        <v>0.5</v>
      </c>
      <c r="H38" s="15">
        <f>IF(K37&gt;=1,IF(ISERROR(HOUR(M37)+K38+HOUR(M38-L38)),M37*24+K38-ABS(G38),M37*24+K38+((M38-L38)*24)-ABS(G38)),IF(K38&gt;0,K38-ABS(G38),(M38-L38)*24-ABS(G38)))</f>
        <v>6.4999999999999991</v>
      </c>
      <c r="I38" s="16">
        <f>IF(AND(L38="",M38="",H38&gt;0),IF(H38&gt;5,5,H38),IF(K37&gt;0,IF(K38&gt;2,IF((1-L38)*24&gt;5,IF(G38&lt;0,5+2-ABS(G38),5+2-ABS(G38)),IF(G38&lt;0,(1-L38)*24+2-ABS(G38),(1-L38)*24+2)),IF(G38&lt;0,K38+M37*24-ABS(G38),K38+M37*24)),IF(K38&gt;2,IF(G38&lt;0,2-ABS(G38),2),IF(AND(L38*24&lt; 5,ISNUMBER(L38)),5-L38*24,IF(G38&lt;0,K38-ABS(G38),K38)))))</f>
        <v>0</v>
      </c>
      <c r="J38" s="17">
        <f t="shared" si="1"/>
        <v>0</v>
      </c>
      <c r="K38" s="1">
        <f>IF(ISERROR(HOUR(M38-L38)),(1-L38)*24,0)</f>
        <v>0</v>
      </c>
      <c r="L38" s="30">
        <f t="shared" si="2"/>
        <v>0.5</v>
      </c>
      <c r="M38" s="31">
        <f t="shared" si="3"/>
        <v>0.79166666666666663</v>
      </c>
      <c r="P38" s="112"/>
      <c r="Q38" s="112"/>
    </row>
    <row r="39" spans="2:18">
      <c r="B39" s="13">
        <f t="shared" si="4"/>
        <v>40967</v>
      </c>
      <c r="C39" s="14">
        <f t="shared" si="0"/>
        <v>40967</v>
      </c>
      <c r="D39" s="29"/>
      <c r="E39" s="108">
        <v>700</v>
      </c>
      <c r="F39" s="109">
        <v>1100</v>
      </c>
      <c r="G39" s="32">
        <v>0.5</v>
      </c>
      <c r="H39" s="15">
        <f>IF(K38&gt;=1,IF(ISERROR(HOUR(M38)+K39+HOUR(M39-L39)),M38*24+K39-ABS(G39),M38*24+K39+((M39-L39)*24)-ABS(G39)),IF(K39&gt;0,K39-ABS(G39),(M39-L39)*24-ABS(G39)))</f>
        <v>3.4999999999999991</v>
      </c>
      <c r="I39" s="16">
        <f>IF(AND(L39="",M39="",H39&gt;0),IF(H39&gt;5,5,H39),IF(K38&gt;0,IF(K39&gt;2,IF((1-L39)*24&gt;5,IF(G39&lt;0,5+2-ABS(G39),5+2-ABS(G39)),IF(G39&lt;0,(1-L39)*24+2-ABS(G39),(1-L39)*24+2)),IF(G39&lt;0,K39+M38*24-ABS(G39),K39+M38*24)),IF(K39&gt;2,IF(G39&lt;0,2-ABS(G39),2),IF(AND(L39*24&lt; 5,ISNUMBER(L39)),5-L39*24,IF(G39&lt;0,K39-ABS(G39),K39)))))</f>
        <v>0</v>
      </c>
      <c r="J39" s="17">
        <f t="shared" si="1"/>
        <v>0</v>
      </c>
      <c r="K39" s="1">
        <f>IF(ISERROR(HOUR(M39-L39)),(1-L39)*24,0)</f>
        <v>0</v>
      </c>
      <c r="L39" s="30">
        <f t="shared" si="2"/>
        <v>0.29166666666666669</v>
      </c>
      <c r="M39" s="31">
        <f t="shared" si="3"/>
        <v>0.45833333333333331</v>
      </c>
      <c r="P39" s="112"/>
      <c r="Q39" s="112"/>
    </row>
    <row r="40" spans="2:18">
      <c r="B40" s="13">
        <f t="shared" si="4"/>
        <v>40968</v>
      </c>
      <c r="C40" s="14">
        <f t="shared" si="0"/>
        <v>40968</v>
      </c>
      <c r="D40" s="29"/>
      <c r="E40" s="108">
        <v>515</v>
      </c>
      <c r="F40" s="109">
        <v>1315</v>
      </c>
      <c r="G40" s="32">
        <v>0.5</v>
      </c>
      <c r="H40" s="15">
        <f>IF(K39&gt;=1,IF(ISERROR(HOUR(M39)+K40+HOUR(M40-L40)),M39*24+K40-ABS(G40),M39*24+K40+((M40-L40)*24)-ABS(G40)),IF(K40&gt;0,K40-ABS(G40),(M40-L40)*24-ABS(G40)))</f>
        <v>7.5</v>
      </c>
      <c r="I40" s="16">
        <f>IF(AND(L40="",M40="",H40&gt;0),IF(H40&gt;5,5,H40),IF(K39&gt;0,IF(K40&gt;2,IF((1-L40)*24&gt;5,IF(G40&lt;0,5+2-ABS(G40),5+2-ABS(G40)),IF(G40&lt;0,(1-L40)*24+2-ABS(G40),(1-L40)*24+2)),IF(G40&lt;0,K40+M39*24-ABS(G40),K40+M39*24)),IF(K40&gt;2,IF(G40&lt;0,2-ABS(G40),2),IF(AND(L40*24&lt; 5,ISNUMBER(L40)),5-L40*24,IF(G40&lt;0,K40-ABS(G40),K40)))))</f>
        <v>0</v>
      </c>
      <c r="J40" s="17">
        <f t="shared" si="1"/>
        <v>0</v>
      </c>
      <c r="K40" s="1">
        <f>IF(ISERROR(HOUR(M40-L40)),(1-L40)*24,0)</f>
        <v>0</v>
      </c>
      <c r="L40" s="30">
        <f t="shared" si="2"/>
        <v>0.21875</v>
      </c>
      <c r="M40" s="31">
        <f t="shared" si="3"/>
        <v>0.55208333333333337</v>
      </c>
      <c r="P40" s="112"/>
      <c r="Q40" s="112"/>
    </row>
    <row r="41" spans="2:18">
      <c r="B41" s="13">
        <f t="shared" si="4"/>
        <v>40969</v>
      </c>
      <c r="C41" s="14">
        <f t="shared" si="0"/>
        <v>40969</v>
      </c>
      <c r="D41" s="29"/>
      <c r="E41" s="108"/>
      <c r="F41" s="109"/>
      <c r="G41" s="32"/>
      <c r="H41" s="15">
        <f>IF(K40&gt;=1,IF(ISERROR(HOUR(M40)+K41+HOUR(M41-L41)),M40*24+K41-ABS(G41),M40*24+K41+((M41-L41)*24)-ABS(G41)),IF(K41&gt;0,K41-ABS(G41),(M41-L41)*24-ABS(G41)))</f>
        <v>0</v>
      </c>
      <c r="I41" s="16">
        <f>IF(AND(L41="",M41="",H41&gt;0),IF(H41&gt;5,5,H41),IF(K40&gt;0,IF(K41&gt;2,IF((1-L41)*24&gt;5,IF(G41&lt;0,5+2-ABS(G41),5+2-ABS(G41)),IF(G41&lt;0,(1-L41)*24+2-ABS(G41),(1-L41)*24+2)),IF(G41&lt;0,K41+M40*24-ABS(G41),K41+M40*24)),IF(K41&gt;2,IF(G41&lt;0,2-ABS(G41),2),IF(AND(L41*24&lt; 5,ISNUMBER(L41)),5-L41*24,IF(G41&lt;0,K41-ABS(G41),K41)))))</f>
        <v>5</v>
      </c>
      <c r="J41" s="17">
        <f t="shared" si="1"/>
        <v>0</v>
      </c>
      <c r="K41" s="1">
        <f>IF(ISERROR(HOUR(M41-L41)),(1-L41)*24,0)</f>
        <v>0</v>
      </c>
      <c r="L41" s="30">
        <f t="shared" si="2"/>
        <v>0</v>
      </c>
      <c r="M41" s="31">
        <f t="shared" si="3"/>
        <v>0</v>
      </c>
      <c r="P41" s="112"/>
      <c r="Q41" s="112"/>
    </row>
    <row r="42" spans="2:18" ht="15.75" thickBot="1">
      <c r="B42" s="18">
        <f t="shared" si="4"/>
        <v>40970</v>
      </c>
      <c r="C42" s="19">
        <f t="shared" si="0"/>
        <v>40970</v>
      </c>
      <c r="D42" s="33"/>
      <c r="E42" s="110"/>
      <c r="F42" s="111"/>
      <c r="G42" s="36"/>
      <c r="H42" s="20">
        <f>IF(K41&gt;=1,IF(ISERROR(HOUR(M41)+K42+HOUR(M42-L42)),M41*24+K42-ABS(G42),M41*24+K42+((M42-L42)*24)-ABS(G42)),IF(K42&gt;0,K42-ABS(G42),(M42-L42)*24-ABS(G42)))</f>
        <v>0</v>
      </c>
      <c r="I42" s="21">
        <f>IF(AND(L42="",M42="",H42&gt;0),IF(H42&gt;5,5,H42),IF(K41&gt;0,IF(K42&gt;2,IF((1-L42)*24&gt;5,IF(G42&lt;0,5+2-ABS(G42),5+2-ABS(G42)),IF(G42&lt;0,(1-L42)*24+2-ABS(G42),(1-L42)*24+2)),IF(G42&lt;0,K42+M41*24-ABS(G42),K42+M41*24)),IF(K42&gt;2,IF(G42&lt;0,2-ABS(G42),2),IF(AND(L42*24&lt; 5,ISNUMBER(L42)),5-L42*24,IF(G42&lt;0,K42-ABS(G42),K42)))))</f>
        <v>5</v>
      </c>
      <c r="J42" s="22">
        <f t="shared" si="1"/>
        <v>0</v>
      </c>
      <c r="K42" s="1">
        <f>IF(ISERROR(HOUR(M42-L42)),(1-L42)*24,0)</f>
        <v>0</v>
      </c>
      <c r="L42" s="34">
        <f t="shared" si="2"/>
        <v>0</v>
      </c>
      <c r="M42" s="35">
        <f t="shared" si="3"/>
        <v>0</v>
      </c>
      <c r="P42" s="112"/>
      <c r="Q42" s="112"/>
    </row>
    <row r="43" spans="2:18" ht="15.75" thickBot="1"/>
    <row r="44" spans="2:18">
      <c r="B44" s="88" t="s">
        <v>25</v>
      </c>
      <c r="C44" s="89"/>
      <c r="D44" s="89"/>
      <c r="E44" s="73" t="s">
        <v>20</v>
      </c>
      <c r="F44" s="73"/>
      <c r="G44" s="23"/>
      <c r="H44" s="72" t="s">
        <v>29</v>
      </c>
      <c r="I44" s="73"/>
      <c r="J44" s="74"/>
      <c r="Q44" s="24"/>
    </row>
    <row r="45" spans="2:18">
      <c r="B45" s="90" t="s">
        <v>26</v>
      </c>
      <c r="C45" s="91"/>
      <c r="D45" s="91"/>
      <c r="E45" s="78">
        <f>SUM(H12:H42)</f>
        <v>130</v>
      </c>
      <c r="F45" s="79"/>
      <c r="G45" s="80"/>
      <c r="H45" s="69">
        <f>E45*D7</f>
        <v>1196</v>
      </c>
      <c r="I45" s="70"/>
      <c r="J45" s="71"/>
      <c r="O45" s="25"/>
      <c r="P45" s="25"/>
      <c r="Q45" s="25"/>
      <c r="R45" s="25"/>
    </row>
    <row r="46" spans="2:18">
      <c r="B46" s="86" t="s">
        <v>27</v>
      </c>
      <c r="C46" s="87"/>
      <c r="D46" s="87"/>
      <c r="E46" s="60">
        <f>SUM(I12:I42)</f>
        <v>55</v>
      </c>
      <c r="F46" s="61"/>
      <c r="G46" s="62"/>
      <c r="H46" s="57">
        <f>(E46*0.25)*D7</f>
        <v>126.49999999999999</v>
      </c>
      <c r="I46" s="58"/>
      <c r="J46" s="59"/>
    </row>
    <row r="47" spans="2:18">
      <c r="B47" s="86" t="s">
        <v>28</v>
      </c>
      <c r="C47" s="87"/>
      <c r="D47" s="87"/>
      <c r="E47" s="60">
        <f>SUM(J12:J42)</f>
        <v>10.749999999999998</v>
      </c>
      <c r="F47" s="61"/>
      <c r="G47" s="62"/>
      <c r="H47" s="57">
        <f>(D7*E47)*0.5 - (D7*E47)*0.5 *0.25</f>
        <v>37.087499999999991</v>
      </c>
      <c r="I47" s="58"/>
      <c r="J47" s="59"/>
    </row>
    <row r="48" spans="2:18">
      <c r="B48" s="54" t="s">
        <v>42</v>
      </c>
      <c r="C48" s="55"/>
      <c r="D48" s="56"/>
      <c r="E48" s="60">
        <f>E47</f>
        <v>10.749999999999998</v>
      </c>
      <c r="F48" s="61"/>
      <c r="G48" s="62"/>
      <c r="H48" s="57">
        <f>(D7*E47)*0.25 - (D7*E47)*0.25 *0.25</f>
        <v>18.543749999999996</v>
      </c>
      <c r="I48" s="58"/>
      <c r="J48" s="59"/>
    </row>
    <row r="49" spans="2:10">
      <c r="B49" s="54" t="s">
        <v>34</v>
      </c>
      <c r="C49" s="55"/>
      <c r="D49" s="56"/>
      <c r="E49" s="60">
        <f>SUMIF(D12:D42,"X",H12:H42)</f>
        <v>0</v>
      </c>
      <c r="F49" s="61"/>
      <c r="G49" s="62"/>
      <c r="H49" s="57">
        <f>E49*0.75*D7</f>
        <v>0</v>
      </c>
      <c r="I49" s="58"/>
      <c r="J49" s="59"/>
    </row>
    <row r="50" spans="2:10" ht="15.75" thickBot="1">
      <c r="B50" s="81" t="s">
        <v>40</v>
      </c>
      <c r="C50" s="82"/>
      <c r="D50" s="82"/>
      <c r="E50" s="75">
        <f>IF(E45&gt;I6,I6-E45,0)</f>
        <v>0</v>
      </c>
      <c r="F50" s="76"/>
      <c r="G50" s="77"/>
      <c r="H50" s="83">
        <f>E50*D35</f>
        <v>0</v>
      </c>
      <c r="I50" s="84"/>
      <c r="J50" s="85"/>
    </row>
    <row r="51" spans="2:10">
      <c r="B51" s="63" t="s">
        <v>43</v>
      </c>
      <c r="C51" s="63"/>
      <c r="D51" s="63"/>
      <c r="E51" s="63"/>
      <c r="F51" s="63"/>
      <c r="G51" s="63"/>
      <c r="H51" s="64">
        <f>SUM(H44:I49)</f>
        <v>1378.1312500000001</v>
      </c>
      <c r="I51" s="65"/>
      <c r="J51" s="65"/>
    </row>
    <row r="52" spans="2:10" ht="15.75" thickBot="1">
      <c r="B52" s="66" t="s">
        <v>44</v>
      </c>
      <c r="C52" s="66"/>
      <c r="D52" s="66"/>
      <c r="E52" s="67">
        <f>H45+H46+H47+H48+H49+H50</f>
        <v>1378.1312500000001</v>
      </c>
      <c r="F52" s="68"/>
      <c r="G52" s="51" t="s">
        <v>45</v>
      </c>
      <c r="H52" s="51"/>
      <c r="I52" s="52">
        <f>H47+H46+H49+H50+(H45+H48-((H45+H48)*I7))</f>
        <v>1013.7681249999999</v>
      </c>
      <c r="J52" s="52"/>
    </row>
    <row r="53" spans="2:10" ht="15.75" thickTop="1"/>
  </sheetData>
  <sheetProtection password="EF53" sheet="1" objects="1" scenarios="1"/>
  <mergeCells count="40">
    <mergeCell ref="B5:C5"/>
    <mergeCell ref="D5:E5"/>
    <mergeCell ref="G5:H5"/>
    <mergeCell ref="I5:J5"/>
    <mergeCell ref="B6:C6"/>
    <mergeCell ref="D6:E6"/>
    <mergeCell ref="G6:H6"/>
    <mergeCell ref="I6:J6"/>
    <mergeCell ref="B7:C7"/>
    <mergeCell ref="D7:E7"/>
    <mergeCell ref="G7:H7"/>
    <mergeCell ref="I7:J7"/>
    <mergeCell ref="B50:D50"/>
    <mergeCell ref="H50:J50"/>
    <mergeCell ref="B46:D46"/>
    <mergeCell ref="B47:D47"/>
    <mergeCell ref="B44:D44"/>
    <mergeCell ref="E44:F44"/>
    <mergeCell ref="B45:D45"/>
    <mergeCell ref="E50:G50"/>
    <mergeCell ref="E49:G49"/>
    <mergeCell ref="E47:G47"/>
    <mergeCell ref="E46:G46"/>
    <mergeCell ref="E45:G45"/>
    <mergeCell ref="G52:H52"/>
    <mergeCell ref="I52:J52"/>
    <mergeCell ref="B2:G3"/>
    <mergeCell ref="B49:D49"/>
    <mergeCell ref="H48:J48"/>
    <mergeCell ref="E48:G48"/>
    <mergeCell ref="B48:D48"/>
    <mergeCell ref="B51:G51"/>
    <mergeCell ref="H51:J51"/>
    <mergeCell ref="B52:D52"/>
    <mergeCell ref="E52:F52"/>
    <mergeCell ref="H49:J49"/>
    <mergeCell ref="H46:J46"/>
    <mergeCell ref="H45:J45"/>
    <mergeCell ref="H44:J44"/>
    <mergeCell ref="H47:J47"/>
  </mergeCells>
  <conditionalFormatting sqref="B12:D42 G12:J42 L12:M42">
    <cfRule type="expression" dxfId="2" priority="4">
      <formula>IF($D12&lt;&gt;"",1,0)</formula>
    </cfRule>
    <cfRule type="expression" dxfId="1" priority="5">
      <formula>IF(WEEKDAY($B12)=7,1,0)</formula>
    </cfRule>
    <cfRule type="expression" dxfId="0" priority="6">
      <formula>IF(WEEKDAY($B12)=1,1,0)</formula>
    </cfRule>
  </conditionalFormatting>
  <conditionalFormatting sqref="E12:F42">
    <cfRule type="expression" dxfId="5" priority="1">
      <formula>IF($D12&lt;&gt;"",1,0)</formula>
    </cfRule>
    <cfRule type="expression" dxfId="4" priority="2">
      <formula>IF(WEEKDAY($B12)=7,1,0)</formula>
    </cfRule>
    <cfRule type="expression" dxfId="3" priority="3">
      <formula>IF(WEEKDAY($B12)=1,1,0)</formula>
    </cfRule>
  </conditionalFormatting>
  <dataValidations count="2">
    <dataValidation allowBlank="1" showInputMessage="1" showErrorMessage="1" promptTitle="Feiertag angeben" prompt="Wenn dieser Tag ein Feiertag ist, bitte mit einem &quot;X&quot; makieren !" sqref="D12:D42"/>
    <dataValidation allowBlank="1" showInputMessage="1" showErrorMessage="1" promptTitle="Pauschaler Steuersatz" prompt="hier kann ein Pauschalersteuersatz angegebnen werden. Der reale Steuerstatz errechnent sich nach der progressiven Lohnsteuertabelle. Diese wird in diesem Tool nicht berücksichtigt !" sqref="I7:J7"/>
  </dataValidations>
  <hyperlinks>
    <hyperlink ref="I3" location="Changelog!A1" display="1.0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C2:AI26"/>
  <sheetViews>
    <sheetView workbookViewId="0">
      <selection activeCell="J27" sqref="J27"/>
    </sheetView>
  </sheetViews>
  <sheetFormatPr baseColWidth="10" defaultRowHeight="15"/>
  <cols>
    <col min="3" max="3" width="14.85546875" customWidth="1"/>
    <col min="4" max="34" width="5.7109375" customWidth="1"/>
  </cols>
  <sheetData>
    <row r="2" spans="3:35">
      <c r="C2" t="s">
        <v>17</v>
      </c>
    </row>
    <row r="6" spans="3:35">
      <c r="D6">
        <v>1</v>
      </c>
      <c r="E6">
        <v>2</v>
      </c>
      <c r="F6">
        <v>3</v>
      </c>
      <c r="G6">
        <v>4</v>
      </c>
      <c r="H6">
        <v>5</v>
      </c>
      <c r="I6">
        <v>6</v>
      </c>
      <c r="J6">
        <v>7</v>
      </c>
      <c r="K6">
        <v>8</v>
      </c>
      <c r="L6">
        <v>9</v>
      </c>
      <c r="M6">
        <v>10</v>
      </c>
      <c r="N6">
        <v>11</v>
      </c>
      <c r="O6">
        <v>12</v>
      </c>
      <c r="P6">
        <v>13</v>
      </c>
      <c r="Q6">
        <v>14</v>
      </c>
      <c r="R6">
        <v>15</v>
      </c>
      <c r="S6">
        <v>16</v>
      </c>
      <c r="T6">
        <v>17</v>
      </c>
      <c r="U6">
        <v>18</v>
      </c>
      <c r="V6">
        <v>19</v>
      </c>
      <c r="W6">
        <v>20</v>
      </c>
      <c r="X6">
        <v>21</v>
      </c>
      <c r="Y6">
        <v>22</v>
      </c>
      <c r="Z6">
        <v>23</v>
      </c>
      <c r="AA6">
        <v>24</v>
      </c>
      <c r="AB6">
        <v>25</v>
      </c>
      <c r="AC6">
        <v>26</v>
      </c>
      <c r="AD6">
        <v>27</v>
      </c>
      <c r="AE6">
        <v>28</v>
      </c>
      <c r="AF6">
        <v>29</v>
      </c>
      <c r="AG6">
        <v>30</v>
      </c>
      <c r="AH6">
        <v>31</v>
      </c>
    </row>
    <row r="7" spans="3:35">
      <c r="C7" t="s">
        <v>0</v>
      </c>
    </row>
    <row r="8" spans="3:35">
      <c r="C8" t="s">
        <v>1</v>
      </c>
    </row>
    <row r="9" spans="3:35">
      <c r="C9" t="s">
        <v>2</v>
      </c>
    </row>
    <row r="10" spans="3:35">
      <c r="C10" t="s">
        <v>3</v>
      </c>
    </row>
    <row r="11" spans="3:35">
      <c r="C11" t="s">
        <v>4</v>
      </c>
    </row>
    <row r="12" spans="3:35">
      <c r="C12" t="s">
        <v>5</v>
      </c>
      <c r="AI12" t="s">
        <v>6</v>
      </c>
    </row>
    <row r="16" spans="3:35">
      <c r="D16" t="s">
        <v>7</v>
      </c>
    </row>
    <row r="18" spans="4:4">
      <c r="D18" t="s">
        <v>8</v>
      </c>
    </row>
    <row r="19" spans="4:4">
      <c r="D19" t="s">
        <v>9</v>
      </c>
    </row>
    <row r="20" spans="4:4">
      <c r="D20" t="s">
        <v>10</v>
      </c>
    </row>
    <row r="21" spans="4:4">
      <c r="D21" t="s">
        <v>11</v>
      </c>
    </row>
    <row r="22" spans="4:4">
      <c r="D22" t="s">
        <v>12</v>
      </c>
    </row>
    <row r="23" spans="4:4">
      <c r="D23" t="s">
        <v>13</v>
      </c>
    </row>
    <row r="24" spans="4:4">
      <c r="D24" t="s">
        <v>14</v>
      </c>
    </row>
    <row r="25" spans="4:4">
      <c r="D25" t="s">
        <v>15</v>
      </c>
    </row>
    <row r="26" spans="4:4">
      <c r="D26" t="s">
        <v>16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howOutlineSymbols="0"/>
  </sheetPr>
  <dimension ref="C2:E37"/>
  <sheetViews>
    <sheetView showGridLines="0" showZeros="0" showOutlineSymbols="0" workbookViewId="0">
      <selection activeCell="E2" sqref="E2"/>
    </sheetView>
  </sheetViews>
  <sheetFormatPr baseColWidth="10" defaultRowHeight="15"/>
  <cols>
    <col min="1" max="4" width="11.42578125" style="1"/>
    <col min="5" max="5" width="90.140625" style="1" customWidth="1"/>
    <col min="6" max="16384" width="11.42578125" style="1"/>
  </cols>
  <sheetData>
    <row r="2" spans="3:5">
      <c r="C2" s="1" t="s">
        <v>50</v>
      </c>
      <c r="E2" s="39" t="s">
        <v>53</v>
      </c>
    </row>
    <row r="3" spans="3:5">
      <c r="C3" s="1" t="s">
        <v>51</v>
      </c>
    </row>
    <row r="4" spans="3:5">
      <c r="C4" s="40" t="s">
        <v>52</v>
      </c>
    </row>
    <row r="5" spans="3:5">
      <c r="C5" s="40"/>
    </row>
    <row r="6" spans="3:5">
      <c r="C6" s="41" t="s">
        <v>48</v>
      </c>
      <c r="D6" s="42" t="s">
        <v>47</v>
      </c>
      <c r="E6" s="43" t="s">
        <v>49</v>
      </c>
    </row>
    <row r="7" spans="3:5">
      <c r="C7" s="113">
        <v>40936</v>
      </c>
      <c r="D7" s="114" t="s">
        <v>54</v>
      </c>
      <c r="E7" s="44" t="s">
        <v>55</v>
      </c>
    </row>
    <row r="8" spans="3:5">
      <c r="C8" s="45"/>
      <c r="D8" s="46"/>
      <c r="E8" s="47"/>
    </row>
    <row r="9" spans="3:5">
      <c r="C9" s="45"/>
      <c r="D9" s="46"/>
      <c r="E9" s="47"/>
    </row>
    <row r="10" spans="3:5">
      <c r="C10" s="45"/>
      <c r="D10" s="46"/>
      <c r="E10" s="47"/>
    </row>
    <row r="11" spans="3:5">
      <c r="C11" s="45"/>
      <c r="D11" s="46"/>
      <c r="E11" s="47"/>
    </row>
    <row r="12" spans="3:5">
      <c r="C12" s="45"/>
      <c r="D12" s="46"/>
      <c r="E12" s="47"/>
    </row>
    <row r="13" spans="3:5">
      <c r="C13" s="45"/>
      <c r="D13" s="46"/>
      <c r="E13" s="47"/>
    </row>
    <row r="14" spans="3:5">
      <c r="C14" s="45"/>
      <c r="D14" s="46"/>
      <c r="E14" s="47"/>
    </row>
    <row r="15" spans="3:5">
      <c r="C15" s="45"/>
      <c r="D15" s="46"/>
      <c r="E15" s="47"/>
    </row>
    <row r="16" spans="3:5">
      <c r="C16" s="45"/>
      <c r="D16" s="46"/>
      <c r="E16" s="47"/>
    </row>
    <row r="17" spans="3:5">
      <c r="C17" s="45"/>
      <c r="D17" s="46"/>
      <c r="E17" s="47"/>
    </row>
    <row r="18" spans="3:5">
      <c r="C18" s="45"/>
      <c r="D18" s="46"/>
      <c r="E18" s="47"/>
    </row>
    <row r="19" spans="3:5">
      <c r="C19" s="45"/>
      <c r="D19" s="46"/>
      <c r="E19" s="47"/>
    </row>
    <row r="20" spans="3:5">
      <c r="C20" s="45"/>
      <c r="D20" s="46"/>
      <c r="E20" s="47"/>
    </row>
    <row r="21" spans="3:5">
      <c r="C21" s="45"/>
      <c r="D21" s="46"/>
      <c r="E21" s="47"/>
    </row>
    <row r="22" spans="3:5">
      <c r="C22" s="45"/>
      <c r="D22" s="46"/>
      <c r="E22" s="47"/>
    </row>
    <row r="23" spans="3:5">
      <c r="C23" s="45"/>
      <c r="D23" s="46"/>
      <c r="E23" s="47"/>
    </row>
    <row r="24" spans="3:5">
      <c r="C24" s="45"/>
      <c r="D24" s="46"/>
      <c r="E24" s="47"/>
    </row>
    <row r="25" spans="3:5">
      <c r="C25" s="45"/>
      <c r="D25" s="46"/>
      <c r="E25" s="47"/>
    </row>
    <row r="26" spans="3:5">
      <c r="C26" s="45"/>
      <c r="D26" s="46"/>
      <c r="E26" s="47"/>
    </row>
    <row r="27" spans="3:5">
      <c r="C27" s="45"/>
      <c r="D27" s="46"/>
      <c r="E27" s="47"/>
    </row>
    <row r="28" spans="3:5">
      <c r="C28" s="45"/>
      <c r="D28" s="46"/>
      <c r="E28" s="47"/>
    </row>
    <row r="29" spans="3:5">
      <c r="C29" s="45"/>
      <c r="D29" s="46"/>
      <c r="E29" s="47"/>
    </row>
    <row r="30" spans="3:5">
      <c r="C30" s="45"/>
      <c r="D30" s="46"/>
      <c r="E30" s="47"/>
    </row>
    <row r="31" spans="3:5">
      <c r="C31" s="45"/>
      <c r="D31" s="46"/>
      <c r="E31" s="47"/>
    </row>
    <row r="32" spans="3:5">
      <c r="C32" s="45"/>
      <c r="D32" s="46"/>
      <c r="E32" s="47"/>
    </row>
    <row r="33" spans="3:5">
      <c r="C33" s="45"/>
      <c r="D33" s="46"/>
      <c r="E33" s="47"/>
    </row>
    <row r="34" spans="3:5">
      <c r="C34" s="45"/>
      <c r="D34" s="46"/>
      <c r="E34" s="47"/>
    </row>
    <row r="35" spans="3:5">
      <c r="C35" s="45"/>
      <c r="D35" s="46"/>
      <c r="E35" s="47"/>
    </row>
    <row r="36" spans="3:5">
      <c r="C36" s="45"/>
      <c r="D36" s="46"/>
      <c r="E36" s="47"/>
    </row>
    <row r="37" spans="3:5">
      <c r="C37" s="48"/>
      <c r="D37" s="49"/>
      <c r="E37" s="50"/>
    </row>
  </sheetData>
  <sheetProtection password="EF53" sheet="1" objects="1" scenarios="1"/>
  <hyperlinks>
    <hyperlink ref="E2" location="Eingabe!A1" display="Zur Eingabe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Eingabe</vt:lpstr>
      <vt:lpstr>Strucktur</vt:lpstr>
      <vt:lpstr>Changelog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</dc:creator>
  <cp:lastModifiedBy>Daniel Schiffer</cp:lastModifiedBy>
  <dcterms:created xsi:type="dcterms:W3CDTF">2011-08-23T16:47:05Z</dcterms:created>
  <dcterms:modified xsi:type="dcterms:W3CDTF">2012-02-28T18:34:16Z</dcterms:modified>
</cp:coreProperties>
</file>